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defaultThemeVersion="124226"/>
  <bookViews>
    <workbookView xWindow="372" yWindow="65380" windowWidth="13668" windowHeight="11448" tabRatio="658" activeTab="0"/>
  </bookViews>
  <sheets>
    <sheet name="Instructions" sheetId="3" r:id="rId1"/>
    <sheet name="Input-Output" sheetId="2" r:id="rId2"/>
    <sheet name="All Substances" sheetId="7" state="hidden" r:id="rId3"/>
    <sheet name="Calculations" sheetId="1" r:id="rId4"/>
    <sheet name="References" sheetId="5" r:id="rId5"/>
  </sheets>
  <externalReferences>
    <externalReference r:id="rId8"/>
  </externalReferences>
  <definedNames>
    <definedName name="cooler">'Calculations'!#REF!</definedName>
    <definedName name="Electrode">'[1]Calculations'!$A$30:$A$74</definedName>
    <definedName name="MachineType">'Calculations'!$D$52:$D$60</definedName>
    <definedName name="_xlnm.Print_Area" localSheetId="0">'Instructions'!$C$1:$D$21</definedName>
    <definedName name="Process">'[1]Calculations'!$A$20:$A$27</definedName>
    <definedName name="rcontrol">'Calculations'!$F$51:$F$60</definedName>
    <definedName name="roaster">'Calculations'!$D$51:$D$60</definedName>
  </definedNames>
  <calcPr calcId="125725"/>
</workbook>
</file>

<file path=xl/sharedStrings.xml><?xml version="1.0" encoding="utf-8"?>
<sst xmlns="http://schemas.openxmlformats.org/spreadsheetml/2006/main" count="700" uniqueCount="369">
  <si>
    <t>References</t>
  </si>
  <si>
    <t>How to use this calculator:</t>
  </si>
  <si>
    <t>Output summary:</t>
  </si>
  <si>
    <t>Other processes:</t>
  </si>
  <si>
    <t>Before you start make sure you have:</t>
  </si>
  <si>
    <t>CAS #</t>
  </si>
  <si>
    <t>U</t>
  </si>
  <si>
    <t>Machine Type</t>
  </si>
  <si>
    <t>Primary (Cartridge Only)</t>
  </si>
  <si>
    <t>Primary (Combo)</t>
  </si>
  <si>
    <t>Primary (Average)</t>
  </si>
  <si>
    <t>Secondary (Cartridge Only)</t>
  </si>
  <si>
    <t>Secondary (Combo)</t>
  </si>
  <si>
    <t>Secondary (Average)</t>
  </si>
  <si>
    <t>Default Number of Filters</t>
  </si>
  <si>
    <t>Number of Filters Disposed</t>
  </si>
  <si>
    <t>Rating</t>
  </si>
  <si>
    <t>http://www.arb.ca.gov/toxics/dryclean/finaldrycleantechreport.pdf</t>
  </si>
  <si>
    <t>Quantity Released (kg/yr)</t>
  </si>
  <si>
    <t>Density (lbs/US gallon)</t>
  </si>
  <si>
    <t>Quantity Used (kg/yr)</t>
  </si>
  <si>
    <t>127-18-4</t>
  </si>
  <si>
    <t>Tetrachloroethylene (Perchloroethylene)</t>
  </si>
  <si>
    <t>US Gallon</t>
  </si>
  <si>
    <t>Primary (Spin Disk Only)</t>
  </si>
  <si>
    <t>Converted</t>
  </si>
  <si>
    <t>Secondary (Spin Disk Only)</t>
  </si>
  <si>
    <t>Secondary machines utilize additional controls, such as carbon adsorbers.  Secondary machines may be referred to as fourth or fifth generation.</t>
  </si>
  <si>
    <t>Primary machines use refrigerated condensation. Primary machines are often referred to as third generation.</t>
  </si>
  <si>
    <t>Please complete the INPUT tables below</t>
  </si>
  <si>
    <t xml:space="preserve">Select Unit </t>
  </si>
  <si>
    <t>Litre</t>
  </si>
  <si>
    <t>ChemTRAC Priority Substances</t>
  </si>
  <si>
    <t>OUTPUT SUMMARY (Only ChemTRAC priority substances)</t>
  </si>
  <si>
    <t>This page provides all the reference information for the emission factors and assumptions used in the Calculations spreadsheet. Click on the links below to view the source documents.</t>
  </si>
  <si>
    <t>Converted machines are those that have been Converted from vented to closed-loop system</t>
  </si>
  <si>
    <t xml:space="preserve">Note: </t>
  </si>
  <si>
    <t>The number of filters used in the calendar year.</t>
  </si>
  <si>
    <r>
      <t>Note</t>
    </r>
    <r>
      <rPr>
        <i/>
        <sz val="12"/>
        <rFont val="Times New Roman"/>
        <family val="1"/>
      </rPr>
      <t>: some of these may not apply to your facility</t>
    </r>
  </si>
  <si>
    <t>Copyright (C) 2010, City of Toronto</t>
  </si>
  <si>
    <t>This tool is provided solely as an aid, and the City of Toronto makes no representation or warranty as to its applicability to your facility or to your obligation to comply with the Environmental Reporting and Disclosure Bylaw (Municipal Code Chapter 423). It is the responsibility of each facility owner or operator to take the necessary steps to ensure compliance with the bylaw.</t>
  </si>
  <si>
    <r>
      <t xml:space="preserve">Please complete ONLY A </t>
    </r>
    <r>
      <rPr>
        <b/>
        <sz val="12"/>
        <color indexed="10"/>
        <rFont val="Times New Roman"/>
        <family val="1"/>
      </rPr>
      <t xml:space="preserve">or </t>
    </r>
    <r>
      <rPr>
        <b/>
        <sz val="12"/>
        <color indexed="8"/>
        <rFont val="Times New Roman"/>
        <family val="1"/>
      </rPr>
      <t>B</t>
    </r>
  </si>
  <si>
    <r>
      <t>A)</t>
    </r>
    <r>
      <rPr>
        <sz val="12"/>
        <color indexed="8"/>
        <rFont val="Times New Roman"/>
        <family val="1"/>
      </rPr>
      <t xml:space="preserve"> the quantity of natural gas (NG)</t>
    </r>
  </si>
  <si>
    <t>Quantity of natural gas consumed:</t>
  </si>
  <si>
    <t>OR</t>
  </si>
  <si>
    <r>
      <t>B)</t>
    </r>
    <r>
      <rPr>
        <sz val="12"/>
        <rFont val="Times New Roman"/>
        <family val="1"/>
      </rPr>
      <t xml:space="preserve"> thermal input and operating schedule</t>
    </r>
  </si>
  <si>
    <t>Total maximum thermal input for all equipment:</t>
  </si>
  <si>
    <t>Operating schedule:</t>
  </si>
  <si>
    <t>hours/day</t>
  </si>
  <si>
    <t>days/week</t>
  </si>
  <si>
    <t>weeks/year</t>
  </si>
  <si>
    <t>Total amount of liquid laundry detergent used:</t>
  </si>
  <si>
    <t>Total amount of liquid fabric softener used:</t>
  </si>
  <si>
    <t>Is used waste water treated onsite?</t>
  </si>
  <si>
    <t>Benzene</t>
  </si>
  <si>
    <t>71-43-2</t>
  </si>
  <si>
    <t>Cadmium</t>
  </si>
  <si>
    <t>7440-43-9</t>
  </si>
  <si>
    <t>Chromium (non-hexavalent)</t>
  </si>
  <si>
    <t>n/a</t>
  </si>
  <si>
    <t>Formaldehyde</t>
  </si>
  <si>
    <t>50-00-0</t>
  </si>
  <si>
    <t>Lead</t>
  </si>
  <si>
    <t>7439-92-1</t>
  </si>
  <si>
    <t>Manganese</t>
  </si>
  <si>
    <t>7439-96-5</t>
  </si>
  <si>
    <t>Mercury</t>
  </si>
  <si>
    <t>7439-97-6</t>
  </si>
  <si>
    <t>Nickel</t>
  </si>
  <si>
    <t>7440-02-0</t>
  </si>
  <si>
    <t>Nitrogen Oxides</t>
  </si>
  <si>
    <t>11104-93-1</t>
  </si>
  <si>
    <t>Particulate Matter (PM2.5)</t>
  </si>
  <si>
    <t>Total PAHs</t>
  </si>
  <si>
    <t>VOC</t>
  </si>
  <si>
    <t>n/a - not applicable</t>
  </si>
  <si>
    <t>Summary of Calculations</t>
  </si>
  <si>
    <t>This page provides a summary of the estimated quantities of all ChemTRAC priority substances used and/or released.</t>
  </si>
  <si>
    <t>Other Substances</t>
  </si>
  <si>
    <t>2-Methylnaphthalene</t>
  </si>
  <si>
    <t xml:space="preserve">91-57-6 </t>
  </si>
  <si>
    <t>3-Methylchloranthrene</t>
  </si>
  <si>
    <t>56-49-5</t>
  </si>
  <si>
    <t>7,12-Dimethylbenz(a)anthracene</t>
  </si>
  <si>
    <t xml:space="preserve">57-97-6 </t>
  </si>
  <si>
    <t>Acenaphthene</t>
  </si>
  <si>
    <t>83-32-9</t>
  </si>
  <si>
    <t>Acenaphthylene</t>
  </si>
  <si>
    <t>208-96-8</t>
  </si>
  <si>
    <t>Anthracene</t>
  </si>
  <si>
    <t>120-12-7</t>
  </si>
  <si>
    <t>Arsenic</t>
  </si>
  <si>
    <t>7440-38-8</t>
  </si>
  <si>
    <t>Barium</t>
  </si>
  <si>
    <t>7440-39-3</t>
  </si>
  <si>
    <t>Benzo(a)anthracene</t>
  </si>
  <si>
    <t>56-55-3</t>
  </si>
  <si>
    <t>Benzo(a)phenanthrene</t>
  </si>
  <si>
    <t xml:space="preserve">218-01-9 </t>
  </si>
  <si>
    <t>Benzo(a)pyrene</t>
  </si>
  <si>
    <t>50-32-8</t>
  </si>
  <si>
    <t>Benzo(b)fluoranthene</t>
  </si>
  <si>
    <t>205-99-2</t>
  </si>
  <si>
    <t>Benzo(g,h,I)perylene</t>
  </si>
  <si>
    <t>191-24-2</t>
  </si>
  <si>
    <t>Benzo(j)fluoranthene</t>
  </si>
  <si>
    <t>205-82-3</t>
  </si>
  <si>
    <t>Beryllium</t>
  </si>
  <si>
    <t>7440-41-7</t>
  </si>
  <si>
    <t>Butane</t>
  </si>
  <si>
    <t>106-97-8</t>
  </si>
  <si>
    <t>Carbon Dioxide</t>
  </si>
  <si>
    <t>124-38-9</t>
  </si>
  <si>
    <t>Carbon Monoxide</t>
  </si>
  <si>
    <t>630-08-0</t>
  </si>
  <si>
    <t>Cobalt</t>
  </si>
  <si>
    <t>7440-48-4</t>
  </si>
  <si>
    <t>Copper</t>
  </si>
  <si>
    <t>7440-50-8</t>
  </si>
  <si>
    <t>Dibenzo(a,h)anthracene</t>
  </si>
  <si>
    <t>53-70-3</t>
  </si>
  <si>
    <t>Dichlorobenzene</t>
  </si>
  <si>
    <t xml:space="preserve">25321-22-6 </t>
  </si>
  <si>
    <t>Ethane</t>
  </si>
  <si>
    <t xml:space="preserve">74-84-0 </t>
  </si>
  <si>
    <t>Fluoranthene</t>
  </si>
  <si>
    <t>206-44-0</t>
  </si>
  <si>
    <t>Fluorene</t>
  </si>
  <si>
    <t>86-73-7</t>
  </si>
  <si>
    <t>Hexane</t>
  </si>
  <si>
    <t>110-54-3</t>
  </si>
  <si>
    <t>Indeno(1,2,3-cd)pyrene</t>
  </si>
  <si>
    <t>193-39-5</t>
  </si>
  <si>
    <t>Methane</t>
  </si>
  <si>
    <t>74-82-8</t>
  </si>
  <si>
    <t>Molybdenum</t>
  </si>
  <si>
    <t>7439-98-7</t>
  </si>
  <si>
    <t>Naphthalene</t>
  </si>
  <si>
    <t>91-20-3</t>
  </si>
  <si>
    <t>Nitrous Oxide</t>
  </si>
  <si>
    <t>10024-97-2</t>
  </si>
  <si>
    <t>Pentane</t>
  </si>
  <si>
    <t>109-66-0</t>
  </si>
  <si>
    <t>Phenanthrene</t>
  </si>
  <si>
    <t>85-01-8</t>
  </si>
  <si>
    <t>Propane</t>
  </si>
  <si>
    <t>74-98-6</t>
  </si>
  <si>
    <t>Pyrene</t>
  </si>
  <si>
    <t>129-00-0</t>
  </si>
  <si>
    <t>Selenium</t>
  </si>
  <si>
    <t>7782-49-2</t>
  </si>
  <si>
    <t>Sulphur Dioxide</t>
  </si>
  <si>
    <t>7446-09-5</t>
  </si>
  <si>
    <t>TOC</t>
  </si>
  <si>
    <t>Toluene</t>
  </si>
  <si>
    <t>108-88-3</t>
  </si>
  <si>
    <t>Vanadium</t>
  </si>
  <si>
    <t>7440-62-2</t>
  </si>
  <si>
    <t>Zinc</t>
  </si>
  <si>
    <t>7440-66-6</t>
  </si>
  <si>
    <t>Consumption :</t>
  </si>
  <si>
    <r>
      <t>m</t>
    </r>
    <r>
      <rPr>
        <vertAlign val="superscript"/>
        <sz val="10"/>
        <rFont val="Times New Roman"/>
        <family val="1"/>
      </rPr>
      <t>3</t>
    </r>
    <r>
      <rPr>
        <sz val="10"/>
        <rFont val="Times New Roman"/>
        <family val="1"/>
      </rPr>
      <t>/yr</t>
    </r>
  </si>
  <si>
    <t>BTU/h</t>
  </si>
  <si>
    <r>
      <t>ft</t>
    </r>
    <r>
      <rPr>
        <vertAlign val="superscript"/>
        <sz val="10"/>
        <rFont val="Times New Roman"/>
        <family val="1"/>
      </rPr>
      <t>3</t>
    </r>
    <r>
      <rPr>
        <sz val="10"/>
        <rFont val="Times New Roman"/>
        <family val="1"/>
      </rPr>
      <t>/yr</t>
    </r>
  </si>
  <si>
    <t>Emission Factor</t>
  </si>
  <si>
    <t>Emission</t>
  </si>
  <si>
    <t>Data Quality</t>
  </si>
  <si>
    <r>
      <t>(lb/1000000 ft</t>
    </r>
    <r>
      <rPr>
        <b/>
        <vertAlign val="superscript"/>
        <sz val="10"/>
        <rFont val="Times New Roman"/>
        <family val="1"/>
      </rPr>
      <t>3</t>
    </r>
    <r>
      <rPr>
        <b/>
        <sz val="10"/>
        <rFont val="Times New Roman"/>
        <family val="1"/>
      </rPr>
      <t>)</t>
    </r>
  </si>
  <si>
    <t>Rate</t>
  </si>
  <si>
    <t>Contaminant</t>
  </si>
  <si>
    <t>Uncontrolled (None)</t>
  </si>
  <si>
    <t>Low NOx</t>
  </si>
  <si>
    <t>Low NOx Recirc.</t>
  </si>
  <si>
    <t>(kg/yr)</t>
  </si>
  <si>
    <t>Comments</t>
  </si>
  <si>
    <t>A</t>
  </si>
  <si>
    <t>B</t>
  </si>
  <si>
    <t>E</t>
  </si>
  <si>
    <t>D</t>
  </si>
  <si>
    <t>C</t>
  </si>
  <si>
    <t>&lt;</t>
  </si>
  <si>
    <t>PAH</t>
  </si>
  <si>
    <t>Emission Factors from USEPA AP-42, "Compilation of Air Pollution Emission Factors", Section 1.4, 1998</t>
  </si>
  <si>
    <t>For Boilers &lt; 100MMBtu/hour</t>
  </si>
  <si>
    <t>Sample Calculations:</t>
  </si>
  <si>
    <t xml:space="preserve"> Uncontrolled NOx Emission Rate =</t>
  </si>
  <si>
    <r>
      <t>Consumption (ft</t>
    </r>
    <r>
      <rPr>
        <vertAlign val="superscript"/>
        <sz val="10"/>
        <color indexed="8"/>
        <rFont val="Times New Roman"/>
        <family val="1"/>
      </rPr>
      <t>3</t>
    </r>
    <r>
      <rPr>
        <sz val="10"/>
        <color indexed="8"/>
        <rFont val="Times New Roman"/>
        <family val="1"/>
      </rPr>
      <t>/yr) X Emission Factor (lb/10</t>
    </r>
    <r>
      <rPr>
        <vertAlign val="superscript"/>
        <sz val="10"/>
        <color indexed="8"/>
        <rFont val="Times New Roman"/>
        <family val="1"/>
      </rPr>
      <t>6</t>
    </r>
    <r>
      <rPr>
        <sz val="10"/>
        <color indexed="8"/>
        <rFont val="Times New Roman"/>
        <family val="1"/>
      </rPr>
      <t xml:space="preserve"> ft</t>
    </r>
    <r>
      <rPr>
        <vertAlign val="superscript"/>
        <sz val="10"/>
        <color indexed="8"/>
        <rFont val="Times New Roman"/>
        <family val="1"/>
      </rPr>
      <t>3</t>
    </r>
    <r>
      <rPr>
        <sz val="10"/>
        <color indexed="8"/>
        <rFont val="Times New Roman"/>
        <family val="1"/>
      </rPr>
      <t>) X 0.4536 kg/lb</t>
    </r>
  </si>
  <si>
    <t>=</t>
  </si>
  <si>
    <r>
      <t>ft</t>
    </r>
    <r>
      <rPr>
        <vertAlign val="superscript"/>
        <sz val="10"/>
        <color indexed="8"/>
        <rFont val="Times New Roman"/>
        <family val="1"/>
      </rPr>
      <t>3</t>
    </r>
    <r>
      <rPr>
        <sz val="10"/>
        <color indexed="8"/>
        <rFont val="Times New Roman"/>
        <family val="1"/>
      </rPr>
      <t>/yr X 100 lb/10</t>
    </r>
    <r>
      <rPr>
        <vertAlign val="superscript"/>
        <sz val="10"/>
        <color indexed="8"/>
        <rFont val="Times New Roman"/>
        <family val="1"/>
      </rPr>
      <t>6</t>
    </r>
    <r>
      <rPr>
        <sz val="10"/>
        <color indexed="8"/>
        <rFont val="Times New Roman"/>
        <family val="1"/>
      </rPr>
      <t xml:space="preserve"> ft</t>
    </r>
    <r>
      <rPr>
        <vertAlign val="superscript"/>
        <sz val="10"/>
        <color indexed="8"/>
        <rFont val="Times New Roman"/>
        <family val="1"/>
      </rPr>
      <t>3</t>
    </r>
    <r>
      <rPr>
        <sz val="10"/>
        <color indexed="8"/>
        <rFont val="Times New Roman"/>
        <family val="1"/>
      </rPr>
      <t xml:space="preserve"> X 0.4536 kg/lb</t>
    </r>
  </si>
  <si>
    <t xml:space="preserve"> NOx Emission Rate =</t>
  </si>
  <si>
    <t>Total liquid detergent used =</t>
  </si>
  <si>
    <t>Average VOC content =</t>
  </si>
  <si>
    <t>% (vol)</t>
  </si>
  <si>
    <t>Average density =</t>
  </si>
  <si>
    <t>kg/L</t>
  </si>
  <si>
    <t>Total VOCs used =</t>
  </si>
  <si>
    <t>kg/yr</t>
  </si>
  <si>
    <t>Total VOCs released =</t>
  </si>
  <si>
    <t>Total liquid softener used =</t>
  </si>
  <si>
    <t>VOCs used in detergent =</t>
  </si>
  <si>
    <t>VOCs released in detergent =</t>
  </si>
  <si>
    <t>VOCs used X % released during normal usage</t>
  </si>
  <si>
    <t>X</t>
  </si>
  <si>
    <t>Internal use only</t>
  </si>
  <si>
    <t>Control</t>
  </si>
  <si>
    <t>Input</t>
  </si>
  <si>
    <t>Liquid Detergent</t>
  </si>
  <si>
    <t>Liquid Softener</t>
  </si>
  <si>
    <t>WW Treatment</t>
  </si>
  <si>
    <t>Select</t>
  </si>
  <si>
    <t>Select units</t>
  </si>
  <si>
    <t>None (Uncontrolled)</t>
  </si>
  <si>
    <t>cubic metres</t>
  </si>
  <si>
    <t>litres</t>
  </si>
  <si>
    <t>Yes</t>
  </si>
  <si>
    <t>Low NOx Burner</t>
  </si>
  <si>
    <t>cubic feet</t>
  </si>
  <si>
    <t>gallons</t>
  </si>
  <si>
    <t>No</t>
  </si>
  <si>
    <t>Low NOx Burner and Recirculated Flue Gas</t>
  </si>
  <si>
    <t>lbs</t>
  </si>
  <si>
    <t>kg</t>
  </si>
  <si>
    <t>grams</t>
  </si>
  <si>
    <t>ounces</t>
  </si>
  <si>
    <t>Natural gas-fired equipment:</t>
  </si>
  <si>
    <r>
      <rPr>
        <b/>
        <sz val="12"/>
        <color indexed="8"/>
        <rFont val="Times New Roman"/>
        <family val="1"/>
      </rPr>
      <t xml:space="preserve">    </t>
    </r>
    <r>
      <rPr>
        <sz val="12"/>
        <color indexed="8"/>
        <rFont val="Times New Roman"/>
        <family val="1"/>
      </rPr>
      <t>Enter the total combined maximum thermal input for all natural-gas fired equipment &amp; operating schedule</t>
    </r>
  </si>
  <si>
    <t>Products used:</t>
  </si>
  <si>
    <t>The type of emissions control equipment installed on natural gas-fired burners (if any)</t>
  </si>
  <si>
    <r>
      <t xml:space="preserve">The quantity of natural gas used during the reporting year (in cubic metres) </t>
    </r>
    <r>
      <rPr>
        <b/>
        <sz val="12"/>
        <color indexed="10"/>
        <rFont val="Times New Roman"/>
        <family val="1"/>
      </rPr>
      <t>OR</t>
    </r>
  </si>
  <si>
    <r>
      <t xml:space="preserve">The total combined maximum thermal input for all natural gas-fired equipment in (BTU/h) </t>
    </r>
    <r>
      <rPr>
        <b/>
        <sz val="12"/>
        <color indexed="10"/>
        <rFont val="Times New Roman"/>
        <family val="1"/>
      </rPr>
      <t>AND</t>
    </r>
  </si>
  <si>
    <t>The operating schedule for all natural gas-fired equipment during the reporting year</t>
  </si>
  <si>
    <t>The quantity of liquid detergent used</t>
  </si>
  <si>
    <t>The quantity of liquid fabric softener used</t>
  </si>
  <si>
    <t>Determine whether or not wastewater is treated onsite</t>
  </si>
  <si>
    <r>
      <rPr>
        <b/>
        <i/>
        <sz val="12"/>
        <rFont val="Times New Roman"/>
        <family val="1"/>
      </rPr>
      <t>Note:</t>
    </r>
    <r>
      <rPr>
        <i/>
        <sz val="12"/>
        <rFont val="Times New Roman"/>
        <family val="1"/>
      </rPr>
      <t xml:space="preserve"> some of these may not apply to your facility</t>
    </r>
  </si>
  <si>
    <t>http://spartanchemical.com/web/webhome.nsf</t>
  </si>
  <si>
    <t>Spartan Chemical Company</t>
  </si>
  <si>
    <t>http://www.dharmatrading.com/</t>
  </si>
  <si>
    <t>Dharma Trading Company</t>
  </si>
  <si>
    <t>http://www.hcronline.com/</t>
  </si>
  <si>
    <t>Harvard Chemical Research</t>
  </si>
  <si>
    <t>http://www.unitedlabsinc.com/canada/index.asp?nodeid=id4</t>
  </si>
  <si>
    <t>United Laboratories of Canada</t>
  </si>
  <si>
    <t>http://www.cleaningproductsworld.com/</t>
  </si>
  <si>
    <t xml:space="preserve">Cleaning Products World </t>
  </si>
  <si>
    <t>http://www.benmanind.com/</t>
  </si>
  <si>
    <t>Benman Industries Inc.</t>
  </si>
  <si>
    <t>http://www.kikcorp.com/</t>
  </si>
  <si>
    <t>KIK Custom Products</t>
  </si>
  <si>
    <t>http://www.abccompounding.com/abc/</t>
  </si>
  <si>
    <t>ABC Compounding</t>
  </si>
  <si>
    <t>Average VOC content for detergents and fabric softeners were estimated using MSDSs from:</t>
  </si>
  <si>
    <t>http://www.aciscience.org/docs/Cleaning_Product_Air_Emissions_from_WWTPs_-_Exec_Summ.pdf</t>
  </si>
  <si>
    <t>http://www.epa.gov/ttn/chief/ap42/ch01/final/c01s04.pdf</t>
  </si>
  <si>
    <t>Please Select</t>
  </si>
  <si>
    <t>Calculation Tool for</t>
  </si>
  <si>
    <t xml:space="preserve">This table gives you the estimated quantity of ChemTRAC priority substances this process manufactured, processed, otherwise used and released for the reporting year. </t>
  </si>
  <si>
    <r>
      <rPr>
        <sz val="12"/>
        <rFont val="Times New Roman"/>
        <family val="1"/>
      </rPr>
      <t>If your facility has other activities or sources that MPO or release priority substances (chemicals), then you need to calculate the amounts of chemicals for these activities as well. Please go to  the</t>
    </r>
    <r>
      <rPr>
        <u val="single"/>
        <sz val="12"/>
        <color indexed="12"/>
        <rFont val="Times New Roman"/>
        <family val="1"/>
      </rPr>
      <t xml:space="preserve"> ChemTRAC website </t>
    </r>
    <r>
      <rPr>
        <sz val="12"/>
        <rFont val="Times New Roman"/>
        <family val="1"/>
      </rPr>
      <t>for other calculators and more information.</t>
    </r>
  </si>
  <si>
    <t>Total MPO and Releases:</t>
  </si>
  <si>
    <t>Manufactured</t>
  </si>
  <si>
    <t>Processed</t>
  </si>
  <si>
    <r>
      <t>Manufactured</t>
    </r>
    <r>
      <rPr>
        <b/>
        <vertAlign val="superscript"/>
        <sz val="12"/>
        <color indexed="8"/>
        <rFont val="Times New Roman"/>
        <family val="1"/>
      </rPr>
      <t>1</t>
    </r>
  </si>
  <si>
    <r>
      <t>Processed</t>
    </r>
    <r>
      <rPr>
        <b/>
        <vertAlign val="superscript"/>
        <sz val="12"/>
        <color indexed="8"/>
        <rFont val="Times New Roman"/>
        <family val="1"/>
      </rPr>
      <t>1</t>
    </r>
  </si>
  <si>
    <r>
      <t>Otherwise Used</t>
    </r>
    <r>
      <rPr>
        <b/>
        <vertAlign val="superscript"/>
        <sz val="12"/>
        <color indexed="8"/>
        <rFont val="Times New Roman"/>
        <family val="1"/>
      </rPr>
      <t>1</t>
    </r>
  </si>
  <si>
    <r>
      <t>Released to Air</t>
    </r>
    <r>
      <rPr>
        <b/>
        <vertAlign val="superscript"/>
        <sz val="12"/>
        <color indexed="8"/>
        <rFont val="Times New Roman"/>
        <family val="1"/>
      </rPr>
      <t>1</t>
    </r>
  </si>
  <si>
    <t>Cadmium, and its compounds</t>
  </si>
  <si>
    <t>Chromium (non-hexavalent), and its compounds</t>
  </si>
  <si>
    <t>Lead, and its compounds</t>
  </si>
  <si>
    <t>Mercury, and its compounds</t>
  </si>
  <si>
    <t>Manganese, and its compounds</t>
  </si>
  <si>
    <t>Nickel, and its compounds</t>
  </si>
  <si>
    <t>Nitrogen Oxides (NOx)</t>
  </si>
  <si>
    <t>Volatile Organic Compounds (VOCs)</t>
  </si>
  <si>
    <r>
      <rPr>
        <b/>
        <sz val="12"/>
        <rFont val="Times New Roman"/>
        <family val="1"/>
      </rPr>
      <t xml:space="preserve">Manufacture </t>
    </r>
    <r>
      <rPr>
        <sz val="12"/>
        <rFont val="Times New Roman"/>
        <family val="1"/>
      </rPr>
      <t xml:space="preserve">- </t>
    </r>
    <r>
      <rPr>
        <sz val="11"/>
        <rFont val="Times New Roman"/>
        <family val="1"/>
      </rPr>
      <t>To produce, prepare or compound a priority substance and includes the conincidental production of a priority.substance as a by-product.</t>
    </r>
  </si>
  <si>
    <r>
      <rPr>
        <b/>
        <sz val="12"/>
        <rFont val="Times New Roman"/>
        <family val="1"/>
      </rPr>
      <t>Process</t>
    </r>
    <r>
      <rPr>
        <sz val="12"/>
        <rFont val="Times New Roman"/>
        <family val="1"/>
      </rPr>
      <t xml:space="preserve"> - </t>
    </r>
    <r>
      <rPr>
        <sz val="11"/>
        <rFont val="Times New Roman"/>
        <family val="1"/>
      </rPr>
      <t>The preparation of a priority substance, after its manufacture, for commercial distribution and includes the preparation of a substance in the same physical state or chemical form as that received by the facility, or preparation which produces a change in physical state or chemical form.</t>
    </r>
  </si>
  <si>
    <r>
      <rPr>
        <b/>
        <sz val="12"/>
        <rFont val="Times New Roman"/>
        <family val="1"/>
      </rPr>
      <t>Otherwise Use</t>
    </r>
    <r>
      <rPr>
        <sz val="12"/>
        <rFont val="Times New Roman"/>
        <family val="1"/>
      </rPr>
      <t xml:space="preserve"> - </t>
    </r>
    <r>
      <rPr>
        <sz val="11"/>
        <rFont val="Times New Roman"/>
        <family val="1"/>
      </rPr>
      <t>Any use, disposal or release of a priority substance at a facility that does not fall under the definitions of "manufacture" or "process." This includes the use of the priority substance as a chemical processing aid, manufacturing aid or some other use.</t>
    </r>
  </si>
  <si>
    <r>
      <rPr>
        <b/>
        <sz val="12"/>
        <rFont val="Times New Roman"/>
        <family val="1"/>
      </rPr>
      <t xml:space="preserve">Release </t>
    </r>
    <r>
      <rPr>
        <sz val="12"/>
        <rFont val="Times New Roman"/>
        <family val="1"/>
      </rPr>
      <t>-</t>
    </r>
    <r>
      <rPr>
        <sz val="11"/>
        <rFont val="Times New Roman"/>
        <family val="1"/>
      </rPr>
      <t xml:space="preserve"> The emission or discharge of a priority substance, whether intentional, accidental or coincidental, from a facility into the environment.</t>
    </r>
  </si>
  <si>
    <t>Quantity (kg/yr)</t>
  </si>
  <si>
    <t>ChemTRAC Priority Substance</t>
  </si>
  <si>
    <t>Otherwise Used</t>
  </si>
  <si>
    <t>Released to Air</t>
  </si>
  <si>
    <r>
      <rPr>
        <b/>
        <sz val="12"/>
        <color indexed="8"/>
        <rFont val="Times New Roman"/>
        <family val="1"/>
      </rPr>
      <t>1.</t>
    </r>
    <r>
      <rPr>
        <sz val="12"/>
        <color indexed="8"/>
        <rFont val="Times New Roman"/>
        <family val="1"/>
      </rPr>
      <t xml:space="preserve"> Click on the "Input-Output" Tab </t>
    </r>
  </si>
  <si>
    <r>
      <rPr>
        <b/>
        <sz val="12"/>
        <color indexed="8"/>
        <rFont val="Times New Roman"/>
        <family val="1"/>
      </rPr>
      <t>2.</t>
    </r>
    <r>
      <rPr>
        <sz val="12"/>
        <color indexed="8"/>
        <rFont val="Times New Roman"/>
        <family val="1"/>
      </rPr>
      <t xml:space="preserve"> Fill out the appropriate amounts in the yellow boxes</t>
    </r>
  </si>
  <si>
    <r>
      <rPr>
        <b/>
        <sz val="12"/>
        <color indexed="8"/>
        <rFont val="Times New Roman"/>
        <family val="1"/>
      </rPr>
      <t>3.</t>
    </r>
    <r>
      <rPr>
        <sz val="12"/>
        <color indexed="8"/>
        <rFont val="Times New Roman"/>
        <family val="1"/>
      </rPr>
      <t xml:space="preserve"> Scroll down to view the Output Summary</t>
    </r>
  </si>
  <si>
    <r>
      <rPr>
        <b/>
        <sz val="12"/>
        <color indexed="8"/>
        <rFont val="Times New Roman"/>
        <family val="1"/>
      </rPr>
      <t>2.</t>
    </r>
    <r>
      <rPr>
        <sz val="12"/>
        <color indexed="8"/>
        <rFont val="Times New Roman"/>
        <family val="1"/>
      </rPr>
      <t xml:space="preserve"> Select the machine type that best represents your facility's dry cleaning machines. </t>
    </r>
  </si>
  <si>
    <r>
      <rPr>
        <b/>
        <sz val="12"/>
        <color indexed="8"/>
        <rFont val="Times New Roman"/>
        <family val="1"/>
      </rPr>
      <t>3.</t>
    </r>
    <r>
      <rPr>
        <sz val="12"/>
        <color indexed="8"/>
        <rFont val="Times New Roman"/>
        <family val="1"/>
      </rPr>
      <t xml:space="preserve"> Enter the number of filters that were used in the calendar year. If you don't know this value, select a generic number of filters based on the chart under the "Calculations" tab. </t>
    </r>
  </si>
  <si>
    <r>
      <rPr>
        <b/>
        <sz val="12"/>
        <color indexed="8"/>
        <rFont val="Times New Roman"/>
        <family val="1"/>
      </rPr>
      <t xml:space="preserve">4. </t>
    </r>
    <r>
      <rPr>
        <sz val="12"/>
        <color indexed="8"/>
        <rFont val="Times New Roman"/>
        <family val="1"/>
      </rPr>
      <t>Select the type of emission control equipment installed on natural gas-fired burners (if any)</t>
    </r>
  </si>
  <si>
    <r>
      <rPr>
        <b/>
        <sz val="12"/>
        <color indexed="8"/>
        <rFont val="Times New Roman"/>
        <family val="1"/>
      </rPr>
      <t>5</t>
    </r>
    <r>
      <rPr>
        <sz val="12"/>
        <color indexed="8"/>
        <rFont val="Times New Roman"/>
        <family val="1"/>
      </rPr>
      <t xml:space="preserve">. Enter the quantity of natural gas used during the reporting year </t>
    </r>
    <r>
      <rPr>
        <b/>
        <sz val="12"/>
        <color indexed="10"/>
        <rFont val="Times New Roman"/>
        <family val="1"/>
      </rPr>
      <t>OR</t>
    </r>
  </si>
  <si>
    <r>
      <rPr>
        <b/>
        <sz val="12"/>
        <color indexed="8"/>
        <rFont val="Times New Roman"/>
        <family val="1"/>
      </rPr>
      <t>6.</t>
    </r>
    <r>
      <rPr>
        <sz val="12"/>
        <color indexed="8"/>
        <rFont val="Times New Roman"/>
        <family val="1"/>
      </rPr>
      <t xml:space="preserve"> Enter the quantity of liquid detergent used</t>
    </r>
  </si>
  <si>
    <r>
      <rPr>
        <b/>
        <sz val="12"/>
        <color indexed="8"/>
        <rFont val="Times New Roman"/>
        <family val="1"/>
      </rPr>
      <t>7.</t>
    </r>
    <r>
      <rPr>
        <sz val="12"/>
        <color indexed="8"/>
        <rFont val="Times New Roman"/>
        <family val="1"/>
      </rPr>
      <t xml:space="preserve"> Enter the quantity of liquid fabric softener used</t>
    </r>
  </si>
  <si>
    <r>
      <rPr>
        <b/>
        <sz val="12"/>
        <color indexed="8"/>
        <rFont val="Times New Roman"/>
        <family val="1"/>
      </rPr>
      <t xml:space="preserve">8. </t>
    </r>
    <r>
      <rPr>
        <sz val="12"/>
        <color indexed="8"/>
        <rFont val="Times New Roman"/>
        <family val="1"/>
      </rPr>
      <t>Indicate whether wastewater is treated onsite</t>
    </r>
  </si>
  <si>
    <t>Once you have your estimates for activiti(es) or process(es), enter the amounts of MPO and release of each substance from each process into the "Calculation of Totals" calculator (available at www.toronto.ca/chemtrac) to determine if you need to report.</t>
  </si>
  <si>
    <t>The type of machine used in your facility
The amount of perchloroethylene added to the machine in the calendar year</t>
  </si>
  <si>
    <r>
      <t>Definitions</t>
    </r>
    <r>
      <rPr>
        <b/>
        <vertAlign val="superscript"/>
        <sz val="14"/>
        <rFont val="Times New Roman"/>
        <family val="1"/>
      </rPr>
      <t>1</t>
    </r>
  </si>
  <si>
    <r>
      <t xml:space="preserve">This page contains necessary instructions that will help you use this calculator to estimate the amount of priority substances and other chemicals that are manufactured, processed, otherwise used (MPO) and released during </t>
    </r>
    <r>
      <rPr>
        <b/>
        <sz val="12"/>
        <rFont val="Times New Roman"/>
        <family val="1"/>
      </rPr>
      <t>dry cleaning.</t>
    </r>
  </si>
  <si>
    <t>Percentage of Solvent Transferred (%)</t>
  </si>
  <si>
    <t>Mass of Solvent Released (kg)</t>
  </si>
  <si>
    <t>Solvent Type</t>
  </si>
  <si>
    <t>Perc</t>
  </si>
  <si>
    <t>Process Type Code</t>
  </si>
  <si>
    <t xml:space="preserve">Amount of Solvent Used in the Year </t>
  </si>
  <si>
    <t>Solvent per Filter (lbs/filter)</t>
  </si>
  <si>
    <t>Solvent Disposed with Filter (kg)</t>
  </si>
  <si>
    <t>Volume of Solvent Used (US gallon)</t>
  </si>
  <si>
    <t>Mass of Solvent Used (kg)</t>
  </si>
  <si>
    <t>http://www.drycleancoalition.org/download/solvent_table.pdf</t>
  </si>
  <si>
    <t>Versatec (D-2050)</t>
  </si>
  <si>
    <t>Stoddard Solvent</t>
  </si>
  <si>
    <t>Rynex</t>
  </si>
  <si>
    <t>Hydroclene</t>
  </si>
  <si>
    <t>Shell Sol 140 HT</t>
  </si>
  <si>
    <t>Total amount of powder laundry detergent used:</t>
  </si>
  <si>
    <t>Liquid Laundry Detergent</t>
  </si>
  <si>
    <t>Powder Laundry Detergent</t>
  </si>
  <si>
    <t>Powder Detergent</t>
  </si>
  <si>
    <t>http://www.scienceinthebox.com/en_UK/pdf/TS_20035PartI.PDF</t>
  </si>
  <si>
    <t>Mass of Solvent Transferred (kg)</t>
  </si>
  <si>
    <t>DF-2000</t>
  </si>
  <si>
    <t>PureDry</t>
  </si>
  <si>
    <t>Impress</t>
  </si>
  <si>
    <r>
      <t>Drylene</t>
    </r>
    <r>
      <rPr>
        <sz val="12"/>
        <color indexed="8"/>
        <rFont val="Times New Roman"/>
        <family val="1"/>
      </rPr>
      <t xml:space="preserve"> 800</t>
    </r>
  </si>
  <si>
    <r>
      <t>EcoSolv (HC-DCF High Flash</t>
    </r>
    <r>
      <rPr>
        <sz val="12"/>
        <color indexed="8"/>
        <rFont val="Times New Roman"/>
        <family val="1"/>
      </rPr>
      <t>)</t>
    </r>
  </si>
  <si>
    <r>
      <rPr>
        <b/>
        <vertAlign val="superscript"/>
        <sz val="12"/>
        <color indexed="10"/>
        <rFont val="Times New Roman"/>
        <family val="1"/>
      </rPr>
      <t>a</t>
    </r>
    <r>
      <rPr>
        <b/>
        <sz val="12"/>
        <color indexed="10"/>
        <rFont val="Times New Roman"/>
        <family val="1"/>
      </rPr>
      <t xml:space="preserve"> If you use Decamethylcyclopentasiloxane</t>
    </r>
    <r>
      <rPr>
        <b/>
        <sz val="12"/>
        <color indexed="10"/>
        <rFont val="Times New Roman"/>
        <family val="1"/>
      </rPr>
      <t>, this solvent does not contain any of the ChemTRAC priority substances</t>
    </r>
  </si>
  <si>
    <t>c If you do not know the number of filters you have used in the year, please use the generic value from the table to the right. Please note that the number of filters disposed is dependent upon the amount of Solvent used in the year.</t>
  </si>
  <si>
    <r>
      <rPr>
        <b/>
        <vertAlign val="superscript"/>
        <sz val="12"/>
        <color indexed="10"/>
        <rFont val="Times New Roman"/>
        <family val="1"/>
      </rPr>
      <t>b</t>
    </r>
    <r>
      <rPr>
        <b/>
        <sz val="12"/>
        <color indexed="10"/>
        <rFont val="Times New Roman"/>
        <family val="1"/>
      </rPr>
      <t xml:space="preserve"> Choose one machine type from the list</t>
    </r>
  </si>
  <si>
    <r>
      <t>Identify emissions control installed</t>
    </r>
    <r>
      <rPr>
        <b/>
        <vertAlign val="superscript"/>
        <sz val="12"/>
        <color indexed="10"/>
        <rFont val="Times New Roman"/>
        <family val="1"/>
      </rPr>
      <t>**</t>
    </r>
    <r>
      <rPr>
        <sz val="12"/>
        <color indexed="8"/>
        <rFont val="Times New Roman"/>
        <family val="1"/>
      </rPr>
      <t>:</t>
    </r>
  </si>
  <si>
    <r>
      <rPr>
        <b/>
        <vertAlign val="superscript"/>
        <sz val="12"/>
        <color indexed="10"/>
        <rFont val="Times New Roman"/>
        <family val="1"/>
      </rPr>
      <t>**</t>
    </r>
    <r>
      <rPr>
        <b/>
        <sz val="12"/>
        <color indexed="10"/>
        <rFont val="Times New Roman"/>
        <family val="1"/>
      </rPr>
      <t xml:space="preserve"> This field is mandatory</t>
    </r>
  </si>
  <si>
    <t>The quantity of powder detergent used</t>
  </si>
  <si>
    <r>
      <t>Type of Solvent used for cleaning</t>
    </r>
    <r>
      <rPr>
        <b/>
        <vertAlign val="superscript"/>
        <sz val="12"/>
        <color indexed="60"/>
        <rFont val="Times New Roman"/>
        <family val="1"/>
      </rPr>
      <t>a</t>
    </r>
  </si>
  <si>
    <t>1. California Dry Cleaning Industry Technical Assessment Report, Air Resources Board, California Environmental Protection Agency</t>
  </si>
  <si>
    <t>2. The State Coalition for Remediation of Drycleaner: Solvents used in the Dry Cleaning Sector, Table Summary</t>
  </si>
  <si>
    <t>3. Gert Van Hoof, Diederik Schowanek and Tom CJ Feijtel (2003). Comparative Life-Cycle Assessment of Laundry Detergent Formulations in the UK. Part I: Environmental fingerprint of five detergent formulations in 2001. Strombeek-Bever, Belgium</t>
  </si>
  <si>
    <t xml:space="preserve">4. Emission factors and an assessment of their data quality are provided in the US EPA AP-42 "Natural Gas Combustion", Section 1.4, 1998 </t>
  </si>
  <si>
    <t>4. The Soap and Detergent Association "Calculation of Component Chemical Air Emission Factors for Hand Washing Detergents, Liquid Laundry Detergent, Liquid Fabric Softener", August 2007</t>
  </si>
  <si>
    <r>
      <t xml:space="preserve">• </t>
    </r>
    <r>
      <rPr>
        <sz val="12"/>
        <rFont val="Times New Roman"/>
        <family val="1"/>
      </rPr>
      <t>This page gathers information related to the dry cleaning processes at your facility and shows the estimated amounts of priority substances manufactured, processed, otherwise used (MPO) or released.</t>
    </r>
  </si>
  <si>
    <t>Dry Cleaning</t>
  </si>
  <si>
    <r>
      <t>Example Calculations:</t>
    </r>
    <r>
      <rPr>
        <sz val="12"/>
        <color indexed="8"/>
        <rFont val="Times New Roman"/>
        <family val="1"/>
      </rPr>
      <t xml:space="preserve">
A dry cleaner using a secondary machine with combination spin disk and cartridge filters added 100 US gallons of Perc to the machines and used 10 filters in calendar year 2010. The waste service company wasn't able to supply a reasonable estimate of how much Perc was shipped by the facility.  Since the facility uses a "Secondary Combo" machine, the dry cleaner would estimate that 66.3% was shipped as waste sludge. 
First, using the 100 US gallon value, the mass of the perc used in the calendar year can be determined. 
</t>
    </r>
    <r>
      <rPr>
        <b/>
        <sz val="12"/>
        <color indexed="8"/>
        <rFont val="Times New Roman"/>
        <family val="1"/>
      </rPr>
      <t>Use of Perc</t>
    </r>
    <r>
      <rPr>
        <sz val="12"/>
        <color indexed="8"/>
        <rFont val="Times New Roman"/>
        <family val="1"/>
      </rPr>
      <t xml:space="preserve"> = 100 US gal × 13.5 lbs/US gal × 0.4536 kg/lb = 612 kg 
Now, by estimating the amount of perc that is transferred in the sludge and the filter waste, the release of perc can be calculated. 
Amount Transferred = 612 kg × 66.3% ÷ 100% = 406 kg
Amount Disposed in Filters = 10 Filters × 10.98 lbs/filter × 0.4536 kg/lb = 50 kg
</t>
    </r>
    <r>
      <rPr>
        <b/>
        <sz val="12"/>
        <color indexed="8"/>
        <rFont val="Times New Roman"/>
        <family val="1"/>
      </rPr>
      <t xml:space="preserve">Release of Perc </t>
    </r>
    <r>
      <rPr>
        <sz val="12"/>
        <color indexed="8"/>
        <rFont val="Times New Roman"/>
        <family val="1"/>
      </rPr>
      <t>= 612 kg - 406 kg - 50 kg = 156 kg</t>
    </r>
  </si>
  <si>
    <t>For Drycleaning Solvents</t>
  </si>
  <si>
    <t>For Wet Washing</t>
  </si>
  <si>
    <t>For Drying</t>
  </si>
  <si>
    <t>(Enter data in columns A, B, and C. Column D will calculate automatically)</t>
  </si>
  <si>
    <t>Material</t>
  </si>
  <si>
    <t>Amount used in the year</t>
  </si>
  <si>
    <t>L</t>
  </si>
  <si>
    <t>g/L</t>
  </si>
  <si>
    <t>*Example: Chemical XYZ</t>
  </si>
  <si>
    <r>
      <t>VOC Content  (from MSDS)</t>
    </r>
    <r>
      <rPr>
        <vertAlign val="superscript"/>
        <sz val="12"/>
        <rFont val="Times"/>
        <family val="1"/>
      </rPr>
      <t>1</t>
    </r>
  </si>
  <si>
    <t>VOC Usage</t>
  </si>
  <si>
    <t>* This line is only an example and is not included in the total calculation</t>
  </si>
  <si>
    <t>For Spot Cleaning Materials</t>
  </si>
  <si>
    <t>kJ/h</t>
  </si>
  <si>
    <r>
      <rPr>
        <b/>
        <sz val="12"/>
        <color indexed="8"/>
        <rFont val="Times New Roman"/>
        <family val="1"/>
      </rPr>
      <t>1.</t>
    </r>
    <r>
      <rPr>
        <sz val="12"/>
        <color indexed="8"/>
        <rFont val="Times New Roman"/>
        <family val="1"/>
      </rPr>
      <t xml:space="preserve"> Enter the quantity of solvent (such as Perc) used in the calendar year, in US gallons, Liter or kg.
2. Enter</t>
    </r>
  </si>
  <si>
    <t xml:space="preserve">Input summary: </t>
  </si>
  <si>
    <r>
      <t>1</t>
    </r>
    <r>
      <rPr>
        <sz val="11"/>
        <rFont val="Times New Roman"/>
        <family val="1"/>
      </rPr>
      <t xml:space="preserve"> If the MSDS lists a range, choose the midpoint (e.g., if VOC is listed as 0.41 g/L - 0.63 g/L, choose 0.52 g/L)</t>
    </r>
  </si>
  <si>
    <r>
      <rPr>
        <vertAlign val="superscript"/>
        <sz val="11"/>
        <rFont val="Times New Roman"/>
        <family val="1"/>
      </rPr>
      <t>1</t>
    </r>
    <r>
      <rPr>
        <sz val="11"/>
        <rFont val="Times New Roman"/>
        <family val="1"/>
      </rPr>
      <t xml:space="preserve"> Definitions available on References tab</t>
    </r>
  </si>
  <si>
    <r>
      <t>Select Machine Type from the list</t>
    </r>
    <r>
      <rPr>
        <b/>
        <vertAlign val="superscript"/>
        <sz val="12"/>
        <color indexed="60"/>
        <rFont val="Times New Roman"/>
        <family val="1"/>
      </rPr>
      <t>b</t>
    </r>
  </si>
  <si>
    <r>
      <t>Number of Filters Disposed</t>
    </r>
    <r>
      <rPr>
        <b/>
        <vertAlign val="superscript"/>
        <sz val="12"/>
        <color indexed="60"/>
        <rFont val="Times New Roman"/>
        <family val="1"/>
      </rPr>
      <t>c</t>
    </r>
  </si>
  <si>
    <t>• Please provide all the information requested in the yellow cells. If a section does not apply to your facility, leave it blank.</t>
  </si>
  <si>
    <t xml:space="preserve">• To determine if you need to report, add the amounts shown in the Output Summary table to any other MPOs or releases from other processes or sources, if any, in your facility. Then you need to compare the total to the reporting thresholds. </t>
  </si>
  <si>
    <r>
      <t>•</t>
    </r>
    <r>
      <rPr>
        <sz val="12"/>
        <color theme="1"/>
        <rFont val="Calibri"/>
        <family val="2"/>
        <scheme val="minor"/>
      </rPr>
      <t xml:space="preserve"> </t>
    </r>
    <r>
      <rPr>
        <sz val="12"/>
        <rFont val="Times New Roman"/>
        <family val="1"/>
      </rPr>
      <t>You may use</t>
    </r>
    <r>
      <rPr>
        <sz val="12"/>
        <color indexed="12"/>
        <rFont val="Times New Roman"/>
        <family val="1"/>
      </rPr>
      <t xml:space="preserve"> </t>
    </r>
    <r>
      <rPr>
        <sz val="12"/>
        <rFont val="Times New Roman"/>
        <family val="1"/>
      </rPr>
      <t>the</t>
    </r>
    <r>
      <rPr>
        <b/>
        <sz val="12"/>
        <rFont val="Times New Roman"/>
        <family val="1"/>
      </rPr>
      <t xml:space="preserve"> Calculation of Totals </t>
    </r>
    <r>
      <rPr>
        <sz val="12"/>
        <rFont val="Times New Roman"/>
        <family val="1"/>
      </rPr>
      <t>spreadsheet to calculate the total.</t>
    </r>
  </si>
  <si>
    <t>• This page provides detailed calculations based on the information provided in the Input table. It also provides sample calculations and an assessment of emission factor data quality.</t>
  </si>
  <si>
    <t>• If you have site specific emission factors you may use them in the table below. If you choose to insert your own emission factor ensure that the units have been converted accordingly.</t>
  </si>
  <si>
    <t>Version 3.5, Last Updated: November 21, 2013  SI</t>
  </si>
  <si>
    <t>Version 3.5 Last Updated: November 21, 2013 SI</t>
  </si>
  <si>
    <r>
      <rPr>
        <vertAlign val="superscript"/>
        <sz val="11"/>
        <color indexed="8"/>
        <rFont val="Times New Roman"/>
        <family val="1"/>
      </rPr>
      <t>1</t>
    </r>
    <r>
      <rPr>
        <sz val="11"/>
        <color indexed="8"/>
        <rFont val="Times New Roman"/>
        <family val="1"/>
      </rPr>
      <t xml:space="preserve"> For details refer to the Environmental Reporting and Disclosure Bylaw available at the </t>
    </r>
    <r>
      <rPr>
        <u val="single"/>
        <sz val="11"/>
        <color indexed="12"/>
        <rFont val="Times New Roman"/>
        <family val="1"/>
      </rPr>
      <t>ChemTRAC website</t>
    </r>
    <r>
      <rPr>
        <sz val="11"/>
        <color indexed="12"/>
        <rFont val="Times New Roman"/>
        <family val="1"/>
      </rPr>
      <t>.</t>
    </r>
  </si>
  <si>
    <t>Note: DF-2000 is naphthalene -which is a VOC but NOT listed as PAH in part 2 of NPRI gazette</t>
  </si>
  <si>
    <t>Input-Output</t>
  </si>
  <si>
    <t>Calculations</t>
  </si>
  <si>
    <t>Version 3.5, Last Updated: November 21, 2013 SI</t>
  </si>
</sst>
</file>

<file path=xl/styles.xml><?xml version="1.0" encoding="utf-8"?>
<styleSheet xmlns="http://schemas.openxmlformats.org/spreadsheetml/2006/main">
  <numFmts count="8">
    <numFmt numFmtId="164" formatCode="_(* #,##0.00_);_(* \(#,##0.00\);_(* &quot;-&quot;??_);_(@_)"/>
    <numFmt numFmtId="165" formatCode="0.0"/>
    <numFmt numFmtId="166" formatCode="0.0\ &quot;kg/yr&quot;"/>
    <numFmt numFmtId="167" formatCode="#,##0.0\ &quot;kg/yr&quot;"/>
    <numFmt numFmtId="168" formatCode="0.0000"/>
    <numFmt numFmtId="169" formatCode="#,##0.0"/>
    <numFmt numFmtId="170" formatCode="0\ &quot;kg/yr&quot;"/>
    <numFmt numFmtId="171" formatCode="0.0000%"/>
  </numFmts>
  <fonts count="69">
    <font>
      <sz val="11"/>
      <color theme="1"/>
      <name val="Calibri"/>
      <family val="2"/>
      <scheme val="minor"/>
    </font>
    <font>
      <sz val="10"/>
      <name val="Arial"/>
      <family val="2"/>
    </font>
    <font>
      <sz val="11"/>
      <color indexed="8"/>
      <name val="Calibri"/>
      <family val="2"/>
    </font>
    <font>
      <sz val="12"/>
      <color indexed="8"/>
      <name val="Times New Roman"/>
      <family val="1"/>
    </font>
    <font>
      <b/>
      <sz val="12"/>
      <color indexed="8"/>
      <name val="Times New Roman"/>
      <family val="1"/>
    </font>
    <font>
      <b/>
      <sz val="16"/>
      <color indexed="8"/>
      <name val="Times New Roman"/>
      <family val="1"/>
    </font>
    <font>
      <sz val="10"/>
      <color indexed="8"/>
      <name val="Times New Roman"/>
      <family val="1"/>
    </font>
    <font>
      <b/>
      <sz val="12"/>
      <name val="Times New Roman"/>
      <family val="1"/>
    </font>
    <font>
      <sz val="12"/>
      <name val="Times New Roman"/>
      <family val="1"/>
    </font>
    <font>
      <sz val="12"/>
      <color indexed="10"/>
      <name val="Times New Roman"/>
      <family val="1"/>
    </font>
    <font>
      <u val="single"/>
      <sz val="12"/>
      <color indexed="12"/>
      <name val="Times New Roman"/>
      <family val="1"/>
    </font>
    <font>
      <sz val="11"/>
      <name val="Calibri"/>
      <family val="2"/>
    </font>
    <font>
      <sz val="12"/>
      <color indexed="8"/>
      <name val="Arial"/>
      <family val="2"/>
    </font>
    <font>
      <sz val="13"/>
      <color indexed="8"/>
      <name val="Times New Roman"/>
      <family val="1"/>
    </font>
    <font>
      <b/>
      <sz val="13"/>
      <color indexed="8"/>
      <name val="Times New Roman"/>
      <family val="1"/>
    </font>
    <font>
      <b/>
      <sz val="14"/>
      <color indexed="8"/>
      <name val="Times New Roman"/>
      <family val="1"/>
    </font>
    <font>
      <b/>
      <sz val="14"/>
      <name val="Times New Roman"/>
      <family val="1"/>
    </font>
    <font>
      <sz val="14"/>
      <name val="Times New Roman"/>
      <family val="1"/>
    </font>
    <font>
      <sz val="12"/>
      <color indexed="12"/>
      <name val="Times New Roman"/>
      <family val="1"/>
    </font>
    <font>
      <sz val="12"/>
      <color indexed="8"/>
      <name val="Calibri"/>
      <family val="2"/>
    </font>
    <font>
      <b/>
      <i/>
      <sz val="12"/>
      <name val="Times New Roman"/>
      <family val="1"/>
    </font>
    <font>
      <i/>
      <sz val="12"/>
      <name val="Times New Roman"/>
      <family val="1"/>
    </font>
    <font>
      <sz val="11"/>
      <name val="Times New Roman"/>
      <family val="1"/>
    </font>
    <font>
      <sz val="10"/>
      <color indexed="8"/>
      <name val="Arial"/>
      <family val="2"/>
    </font>
    <font>
      <u val="single"/>
      <sz val="10"/>
      <color indexed="12"/>
      <name val="Arial"/>
      <family val="2"/>
    </font>
    <font>
      <b/>
      <sz val="12"/>
      <color indexed="10"/>
      <name val="Times New Roman"/>
      <family val="1"/>
    </font>
    <font>
      <sz val="10"/>
      <name val="Times New Roman"/>
      <family val="1"/>
    </font>
    <font>
      <b/>
      <sz val="10"/>
      <name val="Times New Roman"/>
      <family val="1"/>
    </font>
    <font>
      <vertAlign val="superscript"/>
      <sz val="10"/>
      <name val="Times New Roman"/>
      <family val="1"/>
    </font>
    <font>
      <b/>
      <vertAlign val="superscript"/>
      <sz val="10"/>
      <name val="Times New Roman"/>
      <family val="1"/>
    </font>
    <font>
      <b/>
      <sz val="10"/>
      <color indexed="8"/>
      <name val="Times New Roman"/>
      <family val="1"/>
    </font>
    <font>
      <vertAlign val="superscript"/>
      <sz val="10"/>
      <color indexed="8"/>
      <name val="Times New Roman"/>
      <family val="1"/>
    </font>
    <font>
      <i/>
      <sz val="12"/>
      <color indexed="8"/>
      <name val="Times New Roman"/>
      <family val="1"/>
    </font>
    <font>
      <b/>
      <vertAlign val="superscript"/>
      <sz val="13"/>
      <color indexed="10"/>
      <name val="Times New Roman"/>
      <family val="1"/>
    </font>
    <font>
      <b/>
      <vertAlign val="superscript"/>
      <sz val="12"/>
      <color indexed="10"/>
      <name val="Times New Roman"/>
      <family val="1"/>
    </font>
    <font>
      <b/>
      <vertAlign val="superscript"/>
      <sz val="12"/>
      <color indexed="8"/>
      <name val="Times New Roman"/>
      <family val="1"/>
    </font>
    <font>
      <b/>
      <vertAlign val="superscript"/>
      <sz val="14"/>
      <name val="Times New Roman"/>
      <family val="1"/>
    </font>
    <font>
      <b/>
      <vertAlign val="superscript"/>
      <sz val="12"/>
      <color indexed="60"/>
      <name val="Times New Roman"/>
      <family val="1"/>
    </font>
    <font>
      <b/>
      <sz val="15"/>
      <color indexed="8"/>
      <name val="Times New Roman"/>
      <family val="1"/>
    </font>
    <font>
      <sz val="9"/>
      <name val="Geneva"/>
      <family val="2"/>
    </font>
    <font>
      <b/>
      <sz val="12"/>
      <color indexed="12"/>
      <name val="Times"/>
      <family val="1"/>
    </font>
    <font>
      <sz val="12"/>
      <name val="Times"/>
      <family val="1"/>
    </font>
    <font>
      <vertAlign val="superscript"/>
      <sz val="12"/>
      <name val="Times"/>
      <family val="1"/>
    </font>
    <font>
      <i/>
      <sz val="12"/>
      <name val="Times"/>
      <family val="1"/>
    </font>
    <font>
      <b/>
      <sz val="15"/>
      <name val="Times"/>
      <family val="1"/>
    </font>
    <font>
      <u val="single"/>
      <sz val="11"/>
      <color theme="10"/>
      <name val="Calibri"/>
      <family val="2"/>
    </font>
    <font>
      <sz val="16"/>
      <color rgb="FFFF0000"/>
      <name val="Times New Roman"/>
      <family val="1"/>
    </font>
    <font>
      <sz val="12"/>
      <color rgb="FFFF0000"/>
      <name val="Times New Roman"/>
      <family val="1"/>
    </font>
    <font>
      <sz val="12"/>
      <color theme="0"/>
      <name val="Times New Roman"/>
      <family val="1"/>
    </font>
    <font>
      <sz val="12"/>
      <color theme="1"/>
      <name val="Times New Roman"/>
      <family val="1"/>
    </font>
    <font>
      <b/>
      <sz val="12"/>
      <color rgb="FFFF0000"/>
      <name val="Times New Roman"/>
      <family val="1"/>
    </font>
    <font>
      <b/>
      <sz val="12"/>
      <color rgb="FFFF0000"/>
      <name val="Times"/>
      <family val="1"/>
    </font>
    <font>
      <sz val="12"/>
      <name val="Arial"/>
      <family val="2"/>
    </font>
    <font>
      <vertAlign val="superscript"/>
      <sz val="11"/>
      <name val="Times New Roman"/>
      <family val="1"/>
    </font>
    <font>
      <sz val="11"/>
      <color indexed="12"/>
      <name val="Times New Roman"/>
      <family val="1"/>
    </font>
    <font>
      <sz val="12"/>
      <color theme="1"/>
      <name val="Calibri"/>
      <family val="2"/>
      <scheme val="minor"/>
    </font>
    <font>
      <sz val="11"/>
      <color indexed="8"/>
      <name val="Times New Roman"/>
      <family val="1"/>
    </font>
    <font>
      <u val="single"/>
      <sz val="12"/>
      <color theme="10"/>
      <name val="Times New Roman"/>
      <family val="1"/>
    </font>
    <font>
      <sz val="11"/>
      <color theme="1"/>
      <name val="Times New Roman"/>
      <family val="1"/>
    </font>
    <font>
      <vertAlign val="superscript"/>
      <sz val="11"/>
      <color indexed="8"/>
      <name val="Times New Roman"/>
      <family val="1"/>
    </font>
    <font>
      <u val="single"/>
      <sz val="11"/>
      <color indexed="12"/>
      <name val="Times New Roman"/>
      <family val="1"/>
    </font>
    <font>
      <b/>
      <sz val="11"/>
      <color theme="1"/>
      <name val="Times New Roman"/>
      <family val="2"/>
    </font>
    <font>
      <sz val="10"/>
      <name val="Calibri"/>
      <family val="2"/>
    </font>
    <font>
      <b/>
      <sz val="11"/>
      <color theme="0"/>
      <name val="Times New Roman"/>
      <family val="2"/>
    </font>
    <font>
      <b/>
      <sz val="11"/>
      <color rgb="FF000000"/>
      <name val="Times New Roman"/>
      <family val="2"/>
    </font>
    <font>
      <sz val="11"/>
      <color rgb="FFFFFFFF"/>
      <name val="Times New Roman"/>
      <family val="2"/>
    </font>
    <font>
      <b/>
      <sz val="8"/>
      <color rgb="FF000000"/>
      <name val="Times New Roman"/>
      <family val="2"/>
    </font>
    <font>
      <b/>
      <sz val="11"/>
      <color rgb="FFFFFFFF"/>
      <name val="Times New Roman"/>
      <family val="2"/>
    </font>
    <font>
      <sz val="7"/>
      <color rgb="FF000000"/>
      <name val="Times New Roman"/>
      <family val="2"/>
    </font>
  </fonts>
  <fills count="1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theme="0"/>
        <bgColor indexed="64"/>
      </patternFill>
    </fill>
    <fill>
      <patternFill patternType="solid">
        <fgColor theme="8" tint="0.5999900102615356"/>
        <bgColor indexed="64"/>
      </patternFill>
    </fill>
    <fill>
      <patternFill patternType="solid">
        <fgColor rgb="FFFFFF00"/>
        <bgColor indexed="64"/>
      </patternFill>
    </fill>
    <fill>
      <patternFill patternType="solid">
        <fgColor theme="4" tint="0.5999900102615356"/>
        <bgColor indexed="64"/>
      </patternFill>
    </fill>
    <fill>
      <patternFill patternType="solid">
        <fgColor theme="0" tint="-0.24997000396251678"/>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3" tint="0.5999900102615356"/>
        <bgColor indexed="64"/>
      </patternFill>
    </fill>
    <fill>
      <patternFill patternType="solid">
        <fgColor indexed="22"/>
        <bgColor indexed="64"/>
      </patternFill>
    </fill>
    <fill>
      <patternFill patternType="solid">
        <fgColor theme="7" tint="0.7999799847602844"/>
        <bgColor indexed="64"/>
      </patternFill>
    </fill>
  </fills>
  <borders count="73">
    <border>
      <left/>
      <right/>
      <top/>
      <bottom/>
      <diagonal/>
    </border>
    <border>
      <left/>
      <right/>
      <top style="medium"/>
      <bottom style="medium"/>
    </border>
    <border>
      <left style="medium"/>
      <right style="thin"/>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medium"/>
    </border>
    <border>
      <left style="medium"/>
      <right style="medium"/>
      <top style="medium"/>
      <bottom style="medium"/>
    </border>
    <border>
      <left style="medium"/>
      <right/>
      <top/>
      <bottom/>
    </border>
    <border>
      <left/>
      <right style="medium"/>
      <top/>
      <bottom/>
    </border>
    <border>
      <left style="medium"/>
      <right/>
      <top style="thin"/>
      <bottom/>
    </border>
    <border>
      <left/>
      <right/>
      <top style="thin"/>
      <bottom/>
    </border>
    <border>
      <left/>
      <right style="medium"/>
      <top style="thin"/>
      <bottom/>
    </border>
    <border>
      <left style="medium"/>
      <right/>
      <top/>
      <bottom style="thin"/>
    </border>
    <border>
      <left/>
      <right/>
      <top/>
      <bottom style="thin"/>
    </border>
    <border>
      <left/>
      <right style="medium"/>
      <top/>
      <bottom style="thin"/>
    </border>
    <border>
      <left/>
      <right style="medium"/>
      <top style="thin"/>
      <bottom style="thin"/>
    </border>
    <border>
      <left style="medium"/>
      <right/>
      <top/>
      <bottom style="medium"/>
    </border>
    <border>
      <left/>
      <right style="medium"/>
      <top style="thin"/>
      <bottom style="medium"/>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medium"/>
    </border>
    <border>
      <left style="thin"/>
      <right style="thin"/>
      <top/>
      <bottom style="medium"/>
    </border>
    <border>
      <left style="thin"/>
      <right/>
      <top style="medium"/>
      <bottom style="medium"/>
    </border>
    <border>
      <left style="thin"/>
      <right style="medium"/>
      <top style="medium"/>
      <bottom/>
    </border>
    <border>
      <left style="thin"/>
      <right style="medium"/>
      <top/>
      <bottom/>
    </border>
    <border>
      <left style="thin"/>
      <right style="medium"/>
      <top/>
      <bottom style="medium"/>
    </border>
    <border>
      <left style="medium"/>
      <right/>
      <top style="medium"/>
      <bottom/>
    </border>
    <border>
      <left/>
      <right/>
      <top style="medium"/>
      <bottom/>
    </border>
    <border>
      <left/>
      <right/>
      <top/>
      <bottom style="medium"/>
    </border>
    <border>
      <left style="thin"/>
      <right/>
      <top style="medium"/>
      <bottom/>
    </border>
    <border>
      <left/>
      <right style="thin"/>
      <top style="medium"/>
      <bottom/>
    </border>
    <border>
      <left/>
      <right style="thin"/>
      <top/>
      <bottom/>
    </border>
    <border>
      <left style="thin"/>
      <right/>
      <top/>
      <bottom/>
    </border>
    <border>
      <left style="thin"/>
      <right/>
      <top/>
      <bottom style="medium"/>
    </border>
    <border>
      <left/>
      <right style="thin"/>
      <top/>
      <bottom style="medium"/>
    </border>
    <border>
      <left/>
      <right style="medium"/>
      <top/>
      <bottom style="medium"/>
    </border>
    <border>
      <left/>
      <right style="medium"/>
      <top style="medium"/>
      <bottom/>
    </border>
    <border>
      <left style="medium"/>
      <right/>
      <top style="medium"/>
      <bottom style="medium"/>
    </border>
    <border>
      <left/>
      <right style="medium"/>
      <top style="medium"/>
      <bottom style="medium"/>
    </border>
    <border>
      <left style="medium"/>
      <right style="medium"/>
      <top/>
      <bottom/>
    </border>
    <border>
      <left style="medium"/>
      <right style="medium"/>
      <top/>
      <bottom style="medium"/>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thin"/>
    </border>
    <border>
      <left style="thin"/>
      <right style="medium"/>
      <top/>
      <bottom style="thin"/>
    </border>
    <border>
      <left/>
      <right style="thin"/>
      <top/>
      <bottom style="thin"/>
    </border>
    <border>
      <left style="thin"/>
      <right style="thin"/>
      <top/>
      <bottom style="thin"/>
    </border>
    <border>
      <left style="thin"/>
      <right/>
      <top/>
      <bottom style="thin"/>
    </border>
    <border>
      <left style="medium"/>
      <right style="medium"/>
      <top style="thin"/>
      <bottom/>
    </border>
    <border>
      <left style="thin"/>
      <right style="thin"/>
      <top style="thin"/>
      <bottom/>
    </border>
    <border>
      <left style="medium"/>
      <right/>
      <top style="medium"/>
      <bottom style="thin"/>
    </border>
    <border>
      <left/>
      <right/>
      <top style="medium"/>
      <bottom style="thin"/>
    </border>
    <border>
      <left/>
      <right style="medium"/>
      <top style="medium"/>
      <bottom style="thin"/>
    </border>
    <border>
      <left style="medium"/>
      <right style="thin"/>
      <top/>
      <bottom style="thin"/>
    </border>
    <border>
      <left/>
      <right style="thin"/>
      <top style="medium"/>
      <bottom style="medium"/>
    </border>
    <border>
      <left/>
      <right/>
      <top style="thin"/>
      <bottom style="thin"/>
    </border>
    <border>
      <left style="thin"/>
      <right/>
      <top style="thin"/>
      <bottom/>
    </border>
    <border>
      <left/>
      <right style="thin"/>
      <top style="thin"/>
      <bottom/>
    </border>
    <border>
      <left style="thin"/>
      <right/>
      <top style="thin"/>
      <bottom style="thin"/>
    </border>
    <border>
      <left/>
      <right style="thin"/>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2" fillId="0" borderId="0" applyFont="0" applyFill="0" applyBorder="0" applyAlignment="0" applyProtection="0"/>
    <xf numFmtId="41" fontId="1" fillId="0" borderId="0" applyFont="0" applyFill="0" applyBorder="0" applyAlignment="0" applyProtection="0"/>
    <xf numFmtId="0" fontId="45" fillId="0" borderId="0" applyNumberFormat="0" applyFill="0" applyBorder="0">
      <alignment/>
      <protection locked="0"/>
    </xf>
    <xf numFmtId="0" fontId="24" fillId="0" borderId="0" applyNumberFormat="0" applyFill="0" applyBorder="0">
      <alignment/>
      <protection locked="0"/>
    </xf>
    <xf numFmtId="0" fontId="1" fillId="0" borderId="0">
      <alignment/>
      <protection/>
    </xf>
    <xf numFmtId="0" fontId="23" fillId="0" borderId="0">
      <alignment vertical="top"/>
      <protection/>
    </xf>
    <xf numFmtId="0" fontId="1" fillId="0" borderId="0">
      <alignment/>
      <protection/>
    </xf>
    <xf numFmtId="0" fontId="1" fillId="0" borderId="0">
      <alignment/>
      <protection/>
    </xf>
    <xf numFmtId="0" fontId="26" fillId="0" borderId="0">
      <alignment/>
      <protection/>
    </xf>
    <xf numFmtId="0" fontId="39" fillId="0" borderId="0">
      <alignment/>
      <protection/>
    </xf>
    <xf numFmtId="9" fontId="23" fillId="0" borderId="0" applyFont="0" applyFill="0" applyBorder="0" applyProtection="0">
      <alignment/>
    </xf>
  </cellStyleXfs>
  <cellXfs count="495">
    <xf numFmtId="0" fontId="0" fillId="0" borderId="0" xfId="0"/>
    <xf numFmtId="0" fontId="3" fillId="0" borderId="0" xfId="0" applyFont="1"/>
    <xf numFmtId="0" fontId="5" fillId="2" borderId="0" xfId="0" applyFont="1" applyFill="1" applyAlignment="1">
      <alignment horizontal="justify"/>
    </xf>
    <xf numFmtId="0" fontId="6" fillId="2" borderId="0" xfId="0" applyFont="1" applyFill="1" applyAlignment="1">
      <alignment horizontal="justify"/>
    </xf>
    <xf numFmtId="0" fontId="0" fillId="2" borderId="0" xfId="0" applyFill="1"/>
    <xf numFmtId="0" fontId="3" fillId="2" borderId="0" xfId="0" applyFont="1" applyFill="1"/>
    <xf numFmtId="0" fontId="4" fillId="2" borderId="0" xfId="0" applyFont="1" applyFill="1" applyAlignment="1">
      <alignment horizontal="left"/>
    </xf>
    <xf numFmtId="0" fontId="5" fillId="2" borderId="0" xfId="0" applyFont="1" applyFill="1" applyAlignment="1">
      <alignment/>
    </xf>
    <xf numFmtId="0" fontId="8" fillId="2" borderId="1" xfId="0" applyFont="1" applyFill="1" applyBorder="1" applyAlignment="1">
      <alignment wrapText="1"/>
    </xf>
    <xf numFmtId="0" fontId="3" fillId="2" borderId="0" xfId="0" applyFont="1" applyFill="1"/>
    <xf numFmtId="0" fontId="9" fillId="2" borderId="0" xfId="0" applyFont="1" applyFill="1"/>
    <xf numFmtId="0" fontId="3" fillId="0" borderId="0" xfId="0" applyFont="1"/>
    <xf numFmtId="0" fontId="2" fillId="2" borderId="0" xfId="0" applyFont="1" applyFill="1"/>
    <xf numFmtId="0" fontId="11" fillId="0" borderId="0" xfId="0" applyFont="1" applyFill="1"/>
    <xf numFmtId="0" fontId="5" fillId="2" borderId="0" xfId="0" applyFont="1" applyFill="1" applyAlignment="1" applyProtection="1">
      <alignment horizontal="left"/>
      <protection/>
    </xf>
    <xf numFmtId="0" fontId="3" fillId="2" borderId="0" xfId="0" applyFont="1" applyFill="1" applyProtection="1">
      <protection/>
    </xf>
    <xf numFmtId="0" fontId="3" fillId="2" borderId="0" xfId="0" applyFont="1" applyFill="1" applyProtection="1">
      <protection/>
    </xf>
    <xf numFmtId="0" fontId="7" fillId="2" borderId="0" xfId="0" applyFont="1" applyFill="1" applyBorder="1" applyAlignment="1" applyProtection="1">
      <alignment wrapText="1"/>
      <protection/>
    </xf>
    <xf numFmtId="0" fontId="3" fillId="2" borderId="0" xfId="0" applyFont="1" applyFill="1" applyBorder="1" applyProtection="1">
      <protection/>
    </xf>
    <xf numFmtId="0" fontId="3" fillId="2" borderId="0" xfId="0" applyFont="1" applyFill="1" applyBorder="1" applyAlignment="1" applyProtection="1">
      <alignment horizontal="left" vertical="center"/>
      <protection/>
    </xf>
    <xf numFmtId="0" fontId="3" fillId="2" borderId="0" xfId="0" applyFont="1" applyFill="1" applyAlignment="1" applyProtection="1">
      <alignment horizontal="left" vertical="center"/>
      <protection/>
    </xf>
    <xf numFmtId="0" fontId="3" fillId="2" borderId="0" xfId="0" applyFont="1" applyFill="1" applyAlignment="1" applyProtection="1">
      <alignment horizontal="left"/>
      <protection/>
    </xf>
    <xf numFmtId="0" fontId="12" fillId="2" borderId="0" xfId="0" applyFont="1" applyFill="1" applyAlignment="1" applyProtection="1">
      <alignment horizontal="left"/>
      <protection/>
    </xf>
    <xf numFmtId="0" fontId="3" fillId="3" borderId="2" xfId="0" applyFont="1" applyFill="1" applyBorder="1" applyAlignment="1" applyProtection="1">
      <alignment horizontal="left" vertical="center" wrapText="1"/>
      <protection/>
    </xf>
    <xf numFmtId="0" fontId="3" fillId="3" borderId="2" xfId="0" applyFont="1" applyFill="1" applyBorder="1" applyAlignment="1" applyProtection="1">
      <alignment horizontal="left" vertical="center" wrapText="1"/>
      <protection/>
    </xf>
    <xf numFmtId="0" fontId="4" fillId="2" borderId="0" xfId="0" applyFont="1" applyFill="1"/>
    <xf numFmtId="0" fontId="4" fillId="0" borderId="3" xfId="0" applyFont="1" applyFill="1" applyBorder="1" applyAlignment="1" applyProtection="1">
      <alignment horizontal="center" vertical="center" wrapText="1"/>
      <protection/>
    </xf>
    <xf numFmtId="0" fontId="4" fillId="0" borderId="4" xfId="0" applyFont="1" applyFill="1" applyBorder="1" applyAlignment="1" applyProtection="1">
      <alignment horizontal="center" vertical="center" wrapText="1"/>
      <protection/>
    </xf>
    <xf numFmtId="0" fontId="4" fillId="0" borderId="5" xfId="0" applyFont="1" applyFill="1" applyBorder="1" applyAlignment="1" applyProtection="1">
      <alignment horizontal="center" vertical="center" wrapText="1"/>
      <protection/>
    </xf>
    <xf numFmtId="0" fontId="4" fillId="0" borderId="4" xfId="0" applyFont="1" applyFill="1" applyBorder="1" applyAlignment="1" applyProtection="1">
      <alignment horizontal="center" vertical="center" wrapText="1"/>
      <protection/>
    </xf>
    <xf numFmtId="3" fontId="13" fillId="4" borderId="6" xfId="0" applyNumberFormat="1" applyFont="1" applyFill="1" applyBorder="1" applyAlignment="1" applyProtection="1">
      <alignment horizontal="center" vertical="center"/>
      <protection locked="0"/>
    </xf>
    <xf numFmtId="0" fontId="3" fillId="3" borderId="7" xfId="0" applyFont="1" applyFill="1" applyBorder="1" applyAlignment="1" applyProtection="1">
      <alignment horizontal="left" vertical="center" wrapText="1"/>
      <protection/>
    </xf>
    <xf numFmtId="0" fontId="3" fillId="3" borderId="8" xfId="0" applyFont="1" applyFill="1" applyBorder="1" applyAlignment="1" applyProtection="1">
      <alignment horizontal="center" vertical="center" wrapText="1"/>
      <protection/>
    </xf>
    <xf numFmtId="0" fontId="3" fillId="3" borderId="9" xfId="0" applyFont="1" applyFill="1" applyBorder="1" applyAlignment="1" applyProtection="1">
      <alignment horizontal="center" vertical="center" wrapText="1"/>
      <protection/>
    </xf>
    <xf numFmtId="0" fontId="3" fillId="3" borderId="10" xfId="0" applyFont="1" applyFill="1" applyBorder="1" applyAlignment="1" applyProtection="1">
      <alignment horizontal="left" vertical="center" wrapText="1"/>
      <protection/>
    </xf>
    <xf numFmtId="0" fontId="3" fillId="3" borderId="11" xfId="0" applyFont="1" applyFill="1" applyBorder="1" applyAlignment="1" applyProtection="1">
      <alignment horizontal="center" vertical="center" wrapText="1"/>
      <protection/>
    </xf>
    <xf numFmtId="0" fontId="3" fillId="2" borderId="0" xfId="0" applyFont="1" applyFill="1" applyBorder="1"/>
    <xf numFmtId="0" fontId="4" fillId="2" borderId="0" xfId="0" applyFont="1" applyFill="1" applyAlignment="1">
      <alignment horizontal="left" vertical="top"/>
    </xf>
    <xf numFmtId="0" fontId="15" fillId="2" borderId="0" xfId="0" applyFont="1" applyFill="1" applyBorder="1" applyProtection="1">
      <protection/>
    </xf>
    <xf numFmtId="2" fontId="3" fillId="0" borderId="12" xfId="0" applyNumberFormat="1" applyFont="1" applyFill="1" applyBorder="1" applyAlignment="1" applyProtection="1">
      <alignment horizontal="center" vertical="center" wrapText="1"/>
      <protection/>
    </xf>
    <xf numFmtId="4" fontId="3" fillId="0" borderId="12" xfId="0" applyNumberFormat="1"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2" fontId="3" fillId="0" borderId="6" xfId="0" applyNumberFormat="1"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165" fontId="3" fillId="0" borderId="9" xfId="0" applyNumberFormat="1" applyFont="1" applyFill="1" applyBorder="1" applyAlignment="1" applyProtection="1">
      <alignment horizontal="center" vertical="center" wrapText="1"/>
      <protection/>
    </xf>
    <xf numFmtId="2" fontId="3" fillId="0" borderId="13" xfId="0" applyNumberFormat="1" applyFont="1" applyFill="1" applyBorder="1" applyAlignment="1" applyProtection="1">
      <alignment horizontal="center" vertical="center" wrapText="1"/>
      <protection/>
    </xf>
    <xf numFmtId="165" fontId="3" fillId="0" borderId="11" xfId="0" applyNumberFormat="1" applyFont="1" applyFill="1" applyBorder="1" applyAlignment="1" applyProtection="1">
      <alignment horizontal="center" vertical="center" wrapText="1"/>
      <protection/>
    </xf>
    <xf numFmtId="0" fontId="19" fillId="2" borderId="0" xfId="0" applyFont="1" applyFill="1"/>
    <xf numFmtId="0" fontId="11" fillId="5" borderId="0" xfId="0" applyFont="1" applyFill="1"/>
    <xf numFmtId="0" fontId="0" fillId="5" borderId="0" xfId="0" applyFill="1"/>
    <xf numFmtId="0" fontId="3" fillId="5" borderId="0" xfId="0" applyFont="1" applyFill="1"/>
    <xf numFmtId="0" fontId="46" fillId="5" borderId="0" xfId="0" applyFont="1" applyFill="1" applyAlignment="1">
      <alignment horizontal="left"/>
    </xf>
    <xf numFmtId="0" fontId="47" fillId="5" borderId="0" xfId="0" applyFont="1" applyFill="1"/>
    <xf numFmtId="0" fontId="48" fillId="5" borderId="0" xfId="0" applyFont="1" applyFill="1"/>
    <xf numFmtId="0" fontId="8" fillId="5" borderId="0" xfId="0" applyFont="1" applyFill="1" applyAlignment="1">
      <alignment horizontal="left" vertical="top"/>
    </xf>
    <xf numFmtId="0" fontId="8" fillId="5" borderId="0" xfId="0" applyFont="1" applyFill="1"/>
    <xf numFmtId="0" fontId="20" fillId="0" borderId="14" xfId="0" applyFont="1" applyFill="1" applyBorder="1" applyAlignment="1">
      <alignment wrapText="1"/>
    </xf>
    <xf numFmtId="0" fontId="3" fillId="4" borderId="6" xfId="0" applyFont="1" applyFill="1" applyBorder="1" applyAlignment="1" applyProtection="1">
      <alignment horizontal="center" vertical="center" wrapText="1"/>
      <protection locked="0"/>
    </xf>
    <xf numFmtId="0" fontId="49" fillId="5" borderId="0" xfId="23" applyFont="1" applyFill="1" applyAlignment="1">
      <alignment/>
      <protection/>
    </xf>
    <xf numFmtId="0" fontId="5" fillId="5" borderId="0" xfId="23" applyFont="1" applyFill="1" applyAlignment="1">
      <alignment horizontal="left"/>
      <protection/>
    </xf>
    <xf numFmtId="0" fontId="6" fillId="5" borderId="0" xfId="23" applyFont="1" applyFill="1" applyAlignment="1">
      <alignment/>
      <protection/>
    </xf>
    <xf numFmtId="0" fontId="3" fillId="5" borderId="0" xfId="23" applyFont="1" applyFill="1" applyAlignment="1">
      <alignment/>
      <protection/>
    </xf>
    <xf numFmtId="0" fontId="3" fillId="6" borderId="15" xfId="23" applyFont="1" applyFill="1" applyBorder="1" applyAlignment="1">
      <alignment/>
      <protection/>
    </xf>
    <xf numFmtId="0" fontId="3" fillId="6" borderId="0" xfId="23" applyFont="1" applyFill="1" applyBorder="1" applyAlignment="1">
      <alignment/>
      <protection/>
    </xf>
    <xf numFmtId="0" fontId="3" fillId="6" borderId="16" xfId="23" applyFont="1" applyFill="1" applyBorder="1" applyAlignment="1">
      <alignment/>
      <protection/>
    </xf>
    <xf numFmtId="0" fontId="4" fillId="6" borderId="17" xfId="23" applyFont="1" applyFill="1" applyBorder="1" applyAlignment="1">
      <alignment horizontal="left" wrapText="1"/>
      <protection/>
    </xf>
    <xf numFmtId="0" fontId="4" fillId="6" borderId="18" xfId="23" applyFont="1" applyFill="1" applyBorder="1" applyAlignment="1">
      <alignment horizontal="left" wrapText="1"/>
      <protection/>
    </xf>
    <xf numFmtId="0" fontId="4" fillId="6" borderId="19" xfId="23" applyFont="1" applyFill="1" applyBorder="1" applyAlignment="1">
      <alignment horizontal="left" wrapText="1"/>
      <protection/>
    </xf>
    <xf numFmtId="0" fontId="3" fillId="6" borderId="17" xfId="23" applyFont="1" applyFill="1" applyBorder="1" applyAlignment="1">
      <alignment/>
      <protection/>
    </xf>
    <xf numFmtId="3" fontId="3" fillId="7" borderId="6" xfId="23" applyNumberFormat="1" applyFont="1" applyFill="1" applyBorder="1" applyAlignment="1" applyProtection="1">
      <alignment/>
      <protection locked="0"/>
    </xf>
    <xf numFmtId="0" fontId="3" fillId="6" borderId="19" xfId="23" applyFont="1" applyFill="1" applyBorder="1" applyAlignment="1">
      <alignment/>
      <protection/>
    </xf>
    <xf numFmtId="0" fontId="7" fillId="6" borderId="20" xfId="23" applyFont="1" applyFill="1" applyBorder="1" applyAlignment="1">
      <alignment horizontal="left"/>
      <protection/>
    </xf>
    <xf numFmtId="0" fontId="50" fillId="6" borderId="21" xfId="23" applyFont="1" applyFill="1" applyBorder="1" applyAlignment="1">
      <alignment horizontal="center"/>
      <protection/>
    </xf>
    <xf numFmtId="0" fontId="50" fillId="6" borderId="22" xfId="23" applyFont="1" applyFill="1" applyBorder="1" applyAlignment="1">
      <alignment horizontal="center"/>
      <protection/>
    </xf>
    <xf numFmtId="0" fontId="3" fillId="6" borderId="20" xfId="23" applyFont="1" applyFill="1" applyBorder="1" applyAlignment="1">
      <alignment/>
      <protection/>
    </xf>
    <xf numFmtId="0" fontId="3" fillId="6" borderId="22" xfId="23" applyFont="1" applyFill="1" applyBorder="1" applyAlignment="1">
      <alignment/>
      <protection/>
    </xf>
    <xf numFmtId="0" fontId="3" fillId="6" borderId="23" xfId="23" applyFont="1" applyFill="1" applyBorder="1" applyAlignment="1">
      <alignment/>
      <protection/>
    </xf>
    <xf numFmtId="0" fontId="3" fillId="6" borderId="24" xfId="23" applyFont="1" applyFill="1" applyBorder="1" applyAlignment="1">
      <alignment/>
      <protection/>
    </xf>
    <xf numFmtId="0" fontId="3" fillId="6" borderId="25" xfId="23" applyFont="1" applyFill="1" applyBorder="1" applyAlignment="1">
      <alignment/>
      <protection/>
    </xf>
    <xf numFmtId="0" fontId="3" fillId="6" borderId="26" xfId="23" applyFont="1" applyFill="1" applyBorder="1" applyAlignment="1">
      <alignment/>
      <protection/>
    </xf>
    <xf numFmtId="0" fontId="3" fillId="6" borderId="27" xfId="23" applyFont="1" applyFill="1" applyBorder="1" applyAlignment="1">
      <alignment/>
      <protection/>
    </xf>
    <xf numFmtId="0" fontId="4" fillId="8" borderId="5" xfId="23" applyFont="1" applyFill="1" applyBorder="1" applyAlignment="1">
      <alignment/>
      <protection/>
    </xf>
    <xf numFmtId="0" fontId="4" fillId="8" borderId="3" xfId="23" applyFont="1" applyFill="1" applyBorder="1" applyAlignment="1">
      <alignment horizontal="center"/>
      <protection/>
    </xf>
    <xf numFmtId="0" fontId="8" fillId="8" borderId="28" xfId="26" applyFont="1" applyFill="1" applyBorder="1" applyAlignment="1">
      <alignment horizontal="left"/>
      <protection/>
    </xf>
    <xf numFmtId="0" fontId="8" fillId="8" borderId="29" xfId="26" applyFont="1" applyFill="1" applyBorder="1" applyAlignment="1">
      <alignment horizontal="center"/>
      <protection/>
    </xf>
    <xf numFmtId="165" fontId="3" fillId="8" borderId="29" xfId="23" applyNumberFormat="1" applyFont="1" applyFill="1" applyBorder="1" applyAlignment="1">
      <alignment horizontal="center"/>
      <protection/>
    </xf>
    <xf numFmtId="0" fontId="8" fillId="8" borderId="30" xfId="26" applyFont="1" applyFill="1" applyBorder="1" applyAlignment="1">
      <alignment horizontal="left"/>
      <protection/>
    </xf>
    <xf numFmtId="0" fontId="8" fillId="8" borderId="31" xfId="26" applyFont="1" applyFill="1" applyBorder="1" applyAlignment="1">
      <alignment horizontal="center"/>
      <protection/>
    </xf>
    <xf numFmtId="165" fontId="3" fillId="8" borderId="31" xfId="23" applyNumberFormat="1" applyFont="1" applyFill="1" applyBorder="1" applyAlignment="1">
      <alignment horizontal="center"/>
      <protection/>
    </xf>
    <xf numFmtId="0" fontId="8" fillId="8" borderId="30" xfId="26" applyFont="1" applyFill="1" applyBorder="1" applyAlignment="1" quotePrefix="1">
      <alignment horizontal="left"/>
      <protection/>
    </xf>
    <xf numFmtId="0" fontId="8" fillId="8" borderId="32" xfId="26" applyFont="1" applyFill="1" applyBorder="1" applyAlignment="1">
      <alignment horizontal="left"/>
      <protection/>
    </xf>
    <xf numFmtId="0" fontId="8" fillId="8" borderId="33" xfId="26" applyFont="1" applyFill="1" applyBorder="1" applyAlignment="1">
      <alignment horizontal="center"/>
      <protection/>
    </xf>
    <xf numFmtId="165" fontId="3" fillId="8" borderId="33" xfId="23" applyNumberFormat="1" applyFont="1" applyFill="1" applyBorder="1" applyAlignment="1">
      <alignment horizontal="center"/>
      <protection/>
    </xf>
    <xf numFmtId="49" fontId="49" fillId="5" borderId="0" xfId="23" applyNumberFormat="1" applyFont="1" applyFill="1" applyAlignment="1">
      <alignment horizontal="center"/>
      <protection/>
    </xf>
    <xf numFmtId="0" fontId="49" fillId="5" borderId="0" xfId="23" applyFont="1" applyFill="1" applyAlignment="1">
      <alignment horizontal="center"/>
      <protection/>
    </xf>
    <xf numFmtId="0" fontId="4" fillId="5" borderId="0" xfId="23" applyFont="1" applyFill="1" applyAlignment="1">
      <alignment/>
      <protection/>
    </xf>
    <xf numFmtId="0" fontId="3" fillId="5" borderId="0" xfId="23" applyFont="1" applyFill="1" applyAlignment="1">
      <alignment horizontal="center"/>
      <protection/>
    </xf>
    <xf numFmtId="0" fontId="9" fillId="5" borderId="0" xfId="23" applyFont="1" applyFill="1" applyAlignment="1">
      <alignment/>
      <protection/>
    </xf>
    <xf numFmtId="0" fontId="4" fillId="8" borderId="34" xfId="23" applyFont="1" applyFill="1" applyBorder="1" applyAlignment="1">
      <alignment horizontal="center" wrapText="1"/>
      <protection/>
    </xf>
    <xf numFmtId="0" fontId="4" fillId="8" borderId="4" xfId="23" applyFont="1" applyFill="1" applyBorder="1" applyAlignment="1">
      <alignment horizontal="center" wrapText="1"/>
      <protection/>
    </xf>
    <xf numFmtId="165" fontId="3" fillId="8" borderId="35" xfId="23" applyNumberFormat="1" applyFont="1" applyFill="1" applyBorder="1" applyAlignment="1">
      <alignment horizontal="center"/>
      <protection/>
    </xf>
    <xf numFmtId="165" fontId="3" fillId="8" borderId="36" xfId="23" applyNumberFormat="1" applyFont="1" applyFill="1" applyBorder="1" applyAlignment="1">
      <alignment horizontal="center"/>
      <protection/>
    </xf>
    <xf numFmtId="165" fontId="3" fillId="8" borderId="37" xfId="23" applyNumberFormat="1" applyFont="1" applyFill="1" applyBorder="1" applyAlignment="1">
      <alignment horizontal="center"/>
      <protection/>
    </xf>
    <xf numFmtId="0" fontId="4" fillId="5" borderId="28" xfId="23" applyFont="1" applyFill="1" applyBorder="1" applyAlignment="1">
      <alignment/>
      <protection/>
    </xf>
    <xf numFmtId="0" fontId="3" fillId="5" borderId="29" xfId="23" applyFont="1" applyFill="1" applyBorder="1" applyAlignment="1">
      <alignment horizontal="center"/>
      <protection/>
    </xf>
    <xf numFmtId="165" fontId="3" fillId="5" borderId="35" xfId="23" applyNumberFormat="1" applyFont="1" applyFill="1" applyBorder="1" applyAlignment="1">
      <alignment horizontal="center" wrapText="1"/>
      <protection/>
    </xf>
    <xf numFmtId="0" fontId="8" fillId="5" borderId="30" xfId="26" applyFont="1" applyFill="1" applyBorder="1" applyAlignment="1">
      <alignment horizontal="left"/>
      <protection/>
    </xf>
    <xf numFmtId="0" fontId="8" fillId="5" borderId="31" xfId="26" applyFont="1" applyFill="1" applyBorder="1" applyAlignment="1">
      <alignment horizontal="center"/>
      <protection/>
    </xf>
    <xf numFmtId="165" fontId="3" fillId="5" borderId="31" xfId="23" applyNumberFormat="1" applyFont="1" applyFill="1" applyBorder="1" applyAlignment="1">
      <alignment horizontal="center"/>
      <protection/>
    </xf>
    <xf numFmtId="165" fontId="3" fillId="5" borderId="36" xfId="23" applyNumberFormat="1" applyFont="1" applyFill="1" applyBorder="1" applyAlignment="1">
      <alignment horizontal="center"/>
      <protection/>
    </xf>
    <xf numFmtId="0" fontId="8" fillId="5" borderId="30" xfId="26" applyFont="1" applyFill="1" applyBorder="1" applyAlignment="1" quotePrefix="1">
      <alignment horizontal="left"/>
      <protection/>
    </xf>
    <xf numFmtId="0" fontId="8" fillId="5" borderId="31" xfId="26" applyFont="1" applyFill="1" applyBorder="1" applyAlignment="1" quotePrefix="1">
      <alignment horizontal="center"/>
      <protection/>
    </xf>
    <xf numFmtId="0" fontId="8" fillId="5" borderId="32" xfId="26" applyFont="1" applyFill="1" applyBorder="1" applyAlignment="1">
      <alignment horizontal="left"/>
      <protection/>
    </xf>
    <xf numFmtId="0" fontId="8" fillId="5" borderId="33" xfId="26" applyFont="1" applyFill="1" applyBorder="1" applyAlignment="1">
      <alignment horizontal="center"/>
      <protection/>
    </xf>
    <xf numFmtId="165" fontId="3" fillId="5" borderId="33" xfId="23" applyNumberFormat="1" applyFont="1" applyFill="1" applyBorder="1" applyAlignment="1">
      <alignment horizontal="center"/>
      <protection/>
    </xf>
    <xf numFmtId="165" fontId="3" fillId="5" borderId="37" xfId="23" applyNumberFormat="1" applyFont="1" applyFill="1" applyBorder="1" applyAlignment="1">
      <alignment horizontal="center"/>
      <protection/>
    </xf>
    <xf numFmtId="0" fontId="8" fillId="5" borderId="0" xfId="26" applyFont="1" applyFill="1" applyBorder="1" applyAlignment="1">
      <alignment horizontal="left"/>
      <protection/>
    </xf>
    <xf numFmtId="0" fontId="8" fillId="5" borderId="0" xfId="26" applyFont="1" applyFill="1" applyBorder="1" applyAlignment="1">
      <alignment horizontal="center"/>
      <protection/>
    </xf>
    <xf numFmtId="11" fontId="3" fillId="5" borderId="0" xfId="23" applyNumberFormat="1" applyFont="1" applyFill="1" applyBorder="1" applyAlignment="1">
      <alignment horizontal="center"/>
      <protection/>
    </xf>
    <xf numFmtId="0" fontId="3" fillId="5" borderId="0" xfId="23" applyFont="1" applyFill="1" applyBorder="1" applyAlignment="1">
      <alignment horizontal="center"/>
      <protection/>
    </xf>
    <xf numFmtId="0" fontId="26" fillId="5" borderId="0" xfId="24" applyFont="1" applyFill="1">
      <alignment/>
      <protection/>
    </xf>
    <xf numFmtId="0" fontId="26" fillId="5" borderId="0" xfId="24" applyFont="1" applyFill="1" applyAlignment="1">
      <alignment horizontal="center"/>
      <protection/>
    </xf>
    <xf numFmtId="0" fontId="27" fillId="5" borderId="0" xfId="24" applyFont="1" applyFill="1">
      <alignment/>
      <protection/>
    </xf>
    <xf numFmtId="3" fontId="26" fillId="5" borderId="0" xfId="24" applyNumberFormat="1" applyFont="1" applyFill="1">
      <alignment/>
      <protection/>
    </xf>
    <xf numFmtId="0" fontId="26" fillId="5" borderId="0" xfId="24" applyFont="1" applyFill="1" applyAlignment="1">
      <alignment horizontal="left"/>
      <protection/>
    </xf>
    <xf numFmtId="0" fontId="26" fillId="5" borderId="0" xfId="26" applyFont="1" applyFill="1" applyAlignment="1">
      <alignment horizontal="center"/>
      <protection/>
    </xf>
    <xf numFmtId="3" fontId="26" fillId="5" borderId="0" xfId="24" applyNumberFormat="1" applyFont="1" applyFill="1" applyBorder="1">
      <alignment/>
      <protection/>
    </xf>
    <xf numFmtId="0" fontId="26" fillId="5" borderId="0" xfId="26" applyFont="1" applyFill="1" applyBorder="1">
      <alignment/>
      <protection/>
    </xf>
    <xf numFmtId="0" fontId="26" fillId="5" borderId="0" xfId="26" applyFont="1" applyFill="1" applyBorder="1" applyAlignment="1">
      <alignment horizontal="center"/>
      <protection/>
    </xf>
    <xf numFmtId="3" fontId="26" fillId="5" borderId="0" xfId="26" applyNumberFormat="1" applyFont="1" applyFill="1" applyBorder="1" applyAlignment="1">
      <alignment horizontal="center"/>
      <protection/>
    </xf>
    <xf numFmtId="0" fontId="26" fillId="5" borderId="0" xfId="26" applyFont="1" applyFill="1">
      <alignment/>
      <protection/>
    </xf>
    <xf numFmtId="0" fontId="27" fillId="5" borderId="38" xfId="26" applyFont="1" applyFill="1" applyBorder="1" applyAlignment="1">
      <alignment horizontal="left"/>
      <protection/>
    </xf>
    <xf numFmtId="0" fontId="27" fillId="5" borderId="29" xfId="26" applyFont="1" applyFill="1" applyBorder="1" applyAlignment="1">
      <alignment horizontal="center"/>
      <protection/>
    </xf>
    <xf numFmtId="3" fontId="27" fillId="5" borderId="39" xfId="26" applyNumberFormat="1" applyFont="1" applyFill="1" applyBorder="1" applyAlignment="1">
      <alignment horizontal="center"/>
      <protection/>
    </xf>
    <xf numFmtId="0" fontId="26" fillId="5" borderId="35" xfId="26" applyFont="1" applyFill="1" applyBorder="1">
      <alignment/>
      <protection/>
    </xf>
    <xf numFmtId="0" fontId="27" fillId="5" borderId="15" xfId="26" applyFont="1" applyFill="1" applyBorder="1" applyAlignment="1">
      <alignment horizontal="left"/>
      <protection/>
    </xf>
    <xf numFmtId="0" fontId="27" fillId="5" borderId="31" xfId="26" applyFont="1" applyFill="1" applyBorder="1" applyAlignment="1">
      <alignment horizontal="center"/>
      <protection/>
    </xf>
    <xf numFmtId="3" fontId="27" fillId="5" borderId="0" xfId="26" applyNumberFormat="1" applyFont="1" applyFill="1" applyBorder="1" applyAlignment="1">
      <alignment horizontal="center"/>
      <protection/>
    </xf>
    <xf numFmtId="0" fontId="26" fillId="5" borderId="36" xfId="26" applyFont="1" applyFill="1" applyBorder="1">
      <alignment/>
      <protection/>
    </xf>
    <xf numFmtId="1" fontId="27" fillId="5" borderId="24" xfId="26" applyNumberFormat="1" applyFont="1" applyFill="1" applyBorder="1" applyAlignment="1">
      <alignment horizontal="left"/>
      <protection/>
    </xf>
    <xf numFmtId="0" fontId="27" fillId="5" borderId="33" xfId="26" applyFont="1" applyFill="1" applyBorder="1" applyAlignment="1">
      <alignment horizontal="center"/>
      <protection/>
    </xf>
    <xf numFmtId="3" fontId="27" fillId="5" borderId="40" xfId="26" applyNumberFormat="1" applyFont="1" applyFill="1" applyBorder="1" applyAlignment="1">
      <alignment horizontal="center"/>
      <protection/>
    </xf>
    <xf numFmtId="0" fontId="27" fillId="5" borderId="37" xfId="26" applyFont="1" applyFill="1" applyBorder="1" applyAlignment="1">
      <alignment horizontal="center"/>
      <protection/>
    </xf>
    <xf numFmtId="0" fontId="26" fillId="5" borderId="15" xfId="26" applyFont="1" applyFill="1" applyBorder="1" applyAlignment="1">
      <alignment horizontal="center"/>
      <protection/>
    </xf>
    <xf numFmtId="0" fontId="26" fillId="5" borderId="31" xfId="26" applyFont="1" applyFill="1" applyBorder="1" applyAlignment="1">
      <alignment horizontal="center"/>
      <protection/>
    </xf>
    <xf numFmtId="0" fontId="26" fillId="5" borderId="41" xfId="26" applyFont="1" applyFill="1" applyBorder="1" applyAlignment="1">
      <alignment horizontal="center"/>
      <protection/>
    </xf>
    <xf numFmtId="0" fontId="26" fillId="5" borderId="42" xfId="26" applyFont="1" applyFill="1" applyBorder="1" applyAlignment="1">
      <alignment horizontal="center"/>
      <protection/>
    </xf>
    <xf numFmtId="0" fontId="26" fillId="5" borderId="43" xfId="26" applyFont="1" applyFill="1" applyBorder="1" applyAlignment="1">
      <alignment horizontal="center"/>
      <protection/>
    </xf>
    <xf numFmtId="0" fontId="26" fillId="5" borderId="44" xfId="26" applyFont="1" applyFill="1" applyBorder="1" applyAlignment="1">
      <alignment horizontal="center"/>
      <protection/>
    </xf>
    <xf numFmtId="0" fontId="26" fillId="5" borderId="44" xfId="24" applyFont="1" applyFill="1" applyBorder="1" applyAlignment="1">
      <alignment horizontal="center"/>
      <protection/>
    </xf>
    <xf numFmtId="0" fontId="26" fillId="5" borderId="15" xfId="26" applyFont="1" applyFill="1" applyBorder="1" applyAlignment="1">
      <alignment horizontal="left"/>
      <protection/>
    </xf>
    <xf numFmtId="169" fontId="26" fillId="5" borderId="0" xfId="26" applyNumberFormat="1" applyFont="1" applyFill="1" applyBorder="1" applyAlignment="1">
      <alignment horizontal="center"/>
      <protection/>
    </xf>
    <xf numFmtId="0" fontId="26" fillId="5" borderId="15" xfId="26" applyFont="1" applyFill="1" applyBorder="1" applyAlignment="1" quotePrefix="1">
      <alignment horizontal="left"/>
      <protection/>
    </xf>
    <xf numFmtId="0" fontId="26" fillId="5" borderId="31" xfId="26" applyFont="1" applyFill="1" applyBorder="1" applyAlignment="1" quotePrefix="1">
      <alignment horizontal="center"/>
      <protection/>
    </xf>
    <xf numFmtId="3" fontId="26" fillId="5" borderId="43" xfId="26" applyNumberFormat="1" applyFont="1" applyFill="1" applyBorder="1" applyAlignment="1">
      <alignment horizontal="center"/>
      <protection/>
    </xf>
    <xf numFmtId="3" fontId="26" fillId="5" borderId="44" xfId="26" applyNumberFormat="1" applyFont="1" applyFill="1" applyBorder="1" applyAlignment="1">
      <alignment horizontal="center"/>
      <protection/>
    </xf>
    <xf numFmtId="168" fontId="26" fillId="5" borderId="43" xfId="26" applyNumberFormat="1" applyFont="1" applyFill="1" applyBorder="1" applyAlignment="1">
      <alignment horizontal="center"/>
      <protection/>
    </xf>
    <xf numFmtId="168" fontId="26" fillId="5" borderId="44" xfId="26" applyNumberFormat="1" applyFont="1" applyFill="1" applyBorder="1" applyAlignment="1">
      <alignment horizontal="center"/>
      <protection/>
    </xf>
    <xf numFmtId="0" fontId="26" fillId="5" borderId="36" xfId="26" applyFont="1" applyFill="1" applyBorder="1" applyAlignment="1">
      <alignment horizontal="center"/>
      <protection/>
    </xf>
    <xf numFmtId="0" fontId="26" fillId="5" borderId="44" xfId="26" applyFont="1" applyFill="1" applyBorder="1" applyAlignment="1">
      <alignment horizontal="left"/>
      <protection/>
    </xf>
    <xf numFmtId="11" fontId="26" fillId="5" borderId="0" xfId="26" applyNumberFormat="1" applyFont="1" applyFill="1" applyBorder="1" applyAlignment="1">
      <alignment horizontal="center"/>
      <protection/>
    </xf>
    <xf numFmtId="0" fontId="26" fillId="5" borderId="44" xfId="26" applyFont="1" applyFill="1" applyBorder="1" applyAlignment="1">
      <alignment horizontal="right"/>
      <protection/>
    </xf>
    <xf numFmtId="0" fontId="26" fillId="5" borderId="43" xfId="26" applyFont="1" applyFill="1" applyBorder="1" applyAlignment="1" quotePrefix="1">
      <alignment horizontal="center"/>
      <protection/>
    </xf>
    <xf numFmtId="11" fontId="26" fillId="5" borderId="31" xfId="26" applyNumberFormat="1" applyFont="1" applyFill="1" applyBorder="1" applyAlignment="1">
      <alignment horizontal="center"/>
      <protection/>
    </xf>
    <xf numFmtId="0" fontId="26" fillId="5" borderId="24" xfId="26" applyFont="1" applyFill="1" applyBorder="1" applyAlignment="1">
      <alignment horizontal="left"/>
      <protection/>
    </xf>
    <xf numFmtId="0" fontId="26" fillId="5" borderId="33" xfId="26" applyFont="1" applyFill="1" applyBorder="1" applyAlignment="1">
      <alignment horizontal="center"/>
      <protection/>
    </xf>
    <xf numFmtId="0" fontId="26" fillId="5" borderId="45" xfId="26" applyFont="1" applyFill="1" applyBorder="1" applyAlignment="1">
      <alignment horizontal="right"/>
      <protection/>
    </xf>
    <xf numFmtId="0" fontId="26" fillId="5" borderId="46" xfId="26" applyFont="1" applyFill="1" applyBorder="1" applyAlignment="1">
      <alignment horizontal="center"/>
      <protection/>
    </xf>
    <xf numFmtId="11" fontId="26" fillId="5" borderId="33" xfId="26" applyNumberFormat="1" applyFont="1" applyFill="1" applyBorder="1" applyAlignment="1">
      <alignment horizontal="center"/>
      <protection/>
    </xf>
    <xf numFmtId="0" fontId="26" fillId="5" borderId="45" xfId="24" applyFont="1" applyFill="1" applyBorder="1" applyAlignment="1">
      <alignment horizontal="center"/>
      <protection/>
    </xf>
    <xf numFmtId="0" fontId="26" fillId="5" borderId="37" xfId="26" applyFont="1" applyFill="1" applyBorder="1">
      <alignment/>
      <protection/>
    </xf>
    <xf numFmtId="0" fontId="26" fillId="5" borderId="0" xfId="26" applyFont="1" applyFill="1" applyBorder="1" applyAlignment="1">
      <alignment horizontal="left"/>
      <protection/>
    </xf>
    <xf numFmtId="0" fontId="26" fillId="5" borderId="0" xfId="26" applyFont="1" applyFill="1" applyBorder="1" applyAlignment="1">
      <alignment horizontal="right"/>
      <protection/>
    </xf>
    <xf numFmtId="0" fontId="26" fillId="5" borderId="0" xfId="24" applyFont="1" applyFill="1" applyBorder="1" applyAlignment="1">
      <alignment horizontal="center"/>
      <protection/>
    </xf>
    <xf numFmtId="0" fontId="26" fillId="5" borderId="0" xfId="25" applyFont="1" applyFill="1" applyAlignment="1">
      <alignment/>
      <protection/>
    </xf>
    <xf numFmtId="3" fontId="26" fillId="5" borderId="0" xfId="26" applyNumberFormat="1" applyFont="1" applyFill="1">
      <alignment/>
      <protection/>
    </xf>
    <xf numFmtId="3" fontId="26" fillId="5" borderId="0" xfId="26" applyNumberFormat="1" applyFont="1" applyFill="1" applyBorder="1">
      <alignment/>
      <protection/>
    </xf>
    <xf numFmtId="0" fontId="26" fillId="5" borderId="0" xfId="25" applyFont="1" applyFill="1" applyBorder="1" applyAlignment="1">
      <alignment/>
      <protection/>
    </xf>
    <xf numFmtId="0" fontId="6" fillId="5" borderId="0" xfId="23" applyFont="1" applyFill="1" applyAlignment="1">
      <alignment vertical="top"/>
      <protection/>
    </xf>
    <xf numFmtId="0" fontId="30" fillId="5" borderId="0" xfId="23" applyFont="1" applyFill="1" applyAlignment="1">
      <alignment vertical="top"/>
      <protection/>
    </xf>
    <xf numFmtId="0" fontId="6" fillId="5" borderId="0" xfId="23" applyFont="1" applyFill="1" applyBorder="1" applyAlignment="1">
      <alignment vertical="top"/>
      <protection/>
    </xf>
    <xf numFmtId="0" fontId="6" fillId="5" borderId="0" xfId="23" applyFont="1" applyFill="1" applyAlignment="1">
      <alignment horizontal="right"/>
      <protection/>
    </xf>
    <xf numFmtId="3" fontId="6" fillId="5" borderId="0" xfId="23" applyNumberFormat="1" applyFont="1" applyFill="1" applyAlignment="1">
      <alignment horizontal="center"/>
      <protection/>
    </xf>
    <xf numFmtId="167" fontId="6" fillId="5" borderId="0" xfId="23" applyNumberFormat="1" applyFont="1" applyFill="1" applyAlignment="1">
      <alignment horizontal="left" vertical="top"/>
      <protection/>
    </xf>
    <xf numFmtId="0" fontId="26" fillId="5" borderId="0" xfId="26" applyFont="1" applyFill="1" applyAlignment="1">
      <alignment horizontal="right"/>
      <protection/>
    </xf>
    <xf numFmtId="0" fontId="6" fillId="5" borderId="0" xfId="23" applyFont="1" applyFill="1" applyAlignment="1">
      <alignment horizontal="left"/>
      <protection/>
    </xf>
    <xf numFmtId="165" fontId="26" fillId="5" borderId="0" xfId="26" applyNumberFormat="1" applyFont="1" applyFill="1">
      <alignment/>
      <protection/>
    </xf>
    <xf numFmtId="2" fontId="26" fillId="5" borderId="0" xfId="26" applyNumberFormat="1" applyFont="1" applyFill="1">
      <alignment/>
      <protection/>
    </xf>
    <xf numFmtId="0" fontId="6" fillId="5" borderId="0" xfId="23" applyFont="1" applyFill="1" applyAlignment="1">
      <alignment horizontal="right" vertical="top"/>
      <protection/>
    </xf>
    <xf numFmtId="2" fontId="6" fillId="5" borderId="0" xfId="23" applyNumberFormat="1" applyFont="1" applyFill="1" applyAlignment="1">
      <alignment vertical="top"/>
      <protection/>
    </xf>
    <xf numFmtId="166" fontId="6" fillId="5" borderId="0" xfId="23" applyNumberFormat="1" applyFont="1" applyFill="1" applyAlignment="1">
      <alignment horizontal="left" vertical="top"/>
      <protection/>
    </xf>
    <xf numFmtId="170" fontId="6" fillId="5" borderId="0" xfId="23" applyNumberFormat="1" applyFont="1" applyFill="1" applyAlignment="1">
      <alignment horizontal="left" vertical="top"/>
      <protection/>
    </xf>
    <xf numFmtId="171" fontId="6" fillId="5" borderId="0" xfId="28" applyNumberFormat="1" applyFont="1" applyFill="1" applyAlignment="1">
      <alignment horizontal="left" vertical="top"/>
    </xf>
    <xf numFmtId="0" fontId="6" fillId="9" borderId="0" xfId="23" applyFont="1" applyFill="1" applyBorder="1" applyAlignment="1" applyProtection="1">
      <alignment vertical="top"/>
      <protection locked="0"/>
    </xf>
    <xf numFmtId="0" fontId="6" fillId="9" borderId="16" xfId="23" applyFont="1" applyFill="1" applyBorder="1" applyAlignment="1" applyProtection="1">
      <alignment vertical="top"/>
      <protection locked="0"/>
    </xf>
    <xf numFmtId="0" fontId="6" fillId="9" borderId="15" xfId="23" applyFont="1" applyFill="1" applyBorder="1" applyAlignment="1" applyProtection="1">
      <alignment vertical="top"/>
      <protection locked="0"/>
    </xf>
    <xf numFmtId="0" fontId="6" fillId="9" borderId="40" xfId="23" applyFont="1" applyFill="1" applyBorder="1" applyAlignment="1" applyProtection="1">
      <alignment vertical="top"/>
      <protection locked="0"/>
    </xf>
    <xf numFmtId="0" fontId="3" fillId="10" borderId="16" xfId="0" applyFont="1" applyFill="1" applyBorder="1" applyAlignment="1">
      <alignment/>
    </xf>
    <xf numFmtId="0" fontId="3" fillId="10" borderId="16" xfId="0" applyFont="1" applyFill="1" applyBorder="1" applyAlignment="1">
      <alignment wrapText="1"/>
    </xf>
    <xf numFmtId="0" fontId="32" fillId="10" borderId="16" xfId="0" applyNumberFormat="1" applyFont="1" applyFill="1" applyBorder="1" applyAlignment="1">
      <alignment horizontal="justify" vertical="top" wrapText="1"/>
    </xf>
    <xf numFmtId="0" fontId="3" fillId="10" borderId="16" xfId="0" applyNumberFormat="1" applyFont="1" applyFill="1" applyBorder="1" applyAlignment="1">
      <alignment horizontal="justify" vertical="top" wrapText="1"/>
    </xf>
    <xf numFmtId="0" fontId="3" fillId="10" borderId="47" xfId="0" applyNumberFormat="1" applyFont="1" applyFill="1" applyBorder="1" applyAlignment="1">
      <alignment horizontal="justify" vertical="top" wrapText="1"/>
    </xf>
    <xf numFmtId="0" fontId="21" fillId="10" borderId="16" xfId="21" applyNumberFormat="1" applyFont="1" applyFill="1" applyBorder="1" applyAlignment="1" applyProtection="1">
      <alignment horizontal="justify" vertical="top" wrapText="1"/>
      <protection/>
    </xf>
    <xf numFmtId="0" fontId="2" fillId="10" borderId="15" xfId="0" applyFont="1" applyFill="1" applyBorder="1"/>
    <xf numFmtId="0" fontId="4" fillId="10" borderId="15" xfId="0" applyFont="1" applyFill="1" applyBorder="1" applyAlignment="1">
      <alignment horizontal="left" vertical="top" wrapText="1"/>
    </xf>
    <xf numFmtId="0" fontId="3" fillId="10" borderId="48" xfId="0" applyNumberFormat="1" applyFont="1" applyFill="1" applyBorder="1" applyAlignment="1">
      <alignment horizontal="justify" vertical="top" wrapText="1"/>
    </xf>
    <xf numFmtId="0" fontId="0" fillId="10" borderId="15" xfId="0" applyFill="1" applyBorder="1"/>
    <xf numFmtId="0" fontId="6" fillId="10" borderId="15" xfId="0" applyFont="1" applyFill="1" applyBorder="1" applyAlignment="1">
      <alignment horizontal="justify"/>
    </xf>
    <xf numFmtId="0" fontId="6" fillId="10" borderId="24" xfId="0" applyFont="1" applyFill="1" applyBorder="1" applyAlignment="1">
      <alignment horizontal="justify"/>
    </xf>
    <xf numFmtId="0" fontId="4" fillId="10" borderId="49" xfId="0" applyFont="1" applyFill="1" applyBorder="1" applyAlignment="1">
      <alignment horizontal="left" vertical="top" wrapText="1"/>
    </xf>
    <xf numFmtId="0" fontId="4" fillId="10" borderId="49" xfId="0" applyFont="1" applyFill="1" applyBorder="1" applyAlignment="1" applyProtection="1">
      <alignment horizontal="justify" vertical="top"/>
      <protection locked="0"/>
    </xf>
    <xf numFmtId="0" fontId="10" fillId="10" borderId="50" xfId="20" applyNumberFormat="1" applyFont="1" applyFill="1" applyBorder="1" applyAlignment="1" applyProtection="1">
      <alignment horizontal="justify" vertical="top" wrapText="1"/>
      <protection locked="0"/>
    </xf>
    <xf numFmtId="49" fontId="4" fillId="10" borderId="49" xfId="0" applyNumberFormat="1" applyFont="1" applyFill="1" applyBorder="1" applyAlignment="1" applyProtection="1">
      <alignment horizontal="left" vertical="top" wrapText="1"/>
      <protection locked="0"/>
    </xf>
    <xf numFmtId="0" fontId="8" fillId="10" borderId="50" xfId="20" applyNumberFormat="1" applyFont="1" applyFill="1" applyBorder="1" applyAlignment="1" applyProtection="1">
      <alignment horizontal="justify" vertical="top" wrapText="1"/>
      <protection locked="0"/>
    </xf>
    <xf numFmtId="0" fontId="3" fillId="10" borderId="16" xfId="0" applyFont="1" applyFill="1" applyBorder="1" applyAlignment="1">
      <alignment horizontal="justify" vertical="center"/>
    </xf>
    <xf numFmtId="0" fontId="20" fillId="10" borderId="16" xfId="0" applyFont="1" applyFill="1" applyBorder="1"/>
    <xf numFmtId="0" fontId="6" fillId="10" borderId="16" xfId="0" applyFont="1" applyFill="1" applyBorder="1" applyAlignment="1">
      <alignment horizontal="justify"/>
    </xf>
    <xf numFmtId="0" fontId="3" fillId="10" borderId="48" xfId="0" applyFont="1" applyFill="1" applyBorder="1" applyAlignment="1">
      <alignment horizontal="justify" vertical="top" wrapText="1"/>
    </xf>
    <xf numFmtId="0" fontId="3" fillId="10" borderId="16" xfId="0" applyFont="1" applyFill="1" applyBorder="1" applyAlignment="1">
      <alignment horizontal="justify" vertical="top" wrapText="1"/>
    </xf>
    <xf numFmtId="0" fontId="3" fillId="10" borderId="47" xfId="0" applyFont="1" applyFill="1" applyBorder="1" applyAlignment="1">
      <alignment horizontal="justify" vertical="top" wrapText="1"/>
    </xf>
    <xf numFmtId="0" fontId="21" fillId="10" borderId="47" xfId="0" applyFont="1" applyFill="1" applyBorder="1" applyAlignment="1">
      <alignment/>
    </xf>
    <xf numFmtId="0" fontId="8" fillId="10" borderId="14" xfId="0" applyFont="1" applyFill="1" applyBorder="1" applyAlignment="1">
      <alignment wrapText="1"/>
    </xf>
    <xf numFmtId="0" fontId="3" fillId="7" borderId="13" xfId="23" applyFont="1" applyFill="1" applyBorder="1" applyAlignment="1" applyProtection="1">
      <alignment/>
      <protection locked="0"/>
    </xf>
    <xf numFmtId="0" fontId="3" fillId="5" borderId="0" xfId="23" applyFont="1" applyFill="1" applyAlignment="1" applyProtection="1">
      <alignment/>
      <protection/>
    </xf>
    <xf numFmtId="0" fontId="3" fillId="11" borderId="38" xfId="23" applyFont="1" applyFill="1" applyBorder="1" applyAlignment="1" applyProtection="1">
      <alignment/>
      <protection/>
    </xf>
    <xf numFmtId="0" fontId="4" fillId="11" borderId="39" xfId="23" applyFont="1" applyFill="1" applyBorder="1" applyAlignment="1" applyProtection="1">
      <alignment/>
      <protection/>
    </xf>
    <xf numFmtId="0" fontId="3" fillId="11" borderId="39" xfId="23" applyFont="1" applyFill="1" applyBorder="1" applyAlignment="1" applyProtection="1">
      <alignment/>
      <protection/>
    </xf>
    <xf numFmtId="0" fontId="3" fillId="11" borderId="48" xfId="23" applyFont="1" applyFill="1" applyBorder="1" applyAlignment="1" applyProtection="1">
      <alignment/>
      <protection/>
    </xf>
    <xf numFmtId="0" fontId="3" fillId="11" borderId="15" xfId="23" applyFont="1" applyFill="1" applyBorder="1" applyAlignment="1" applyProtection="1">
      <alignment/>
      <protection/>
    </xf>
    <xf numFmtId="0" fontId="3" fillId="11" borderId="16" xfId="23" applyFont="1" applyFill="1" applyBorder="1" applyAlignment="1" applyProtection="1">
      <alignment/>
      <protection/>
    </xf>
    <xf numFmtId="0" fontId="3" fillId="11" borderId="24" xfId="23" applyFont="1" applyFill="1" applyBorder="1" applyAlignment="1" applyProtection="1">
      <alignment/>
      <protection/>
    </xf>
    <xf numFmtId="0" fontId="3" fillId="11" borderId="40" xfId="23" applyFont="1" applyFill="1" applyBorder="1" applyAlignment="1" applyProtection="1">
      <alignment/>
      <protection/>
    </xf>
    <xf numFmtId="0" fontId="3" fillId="11" borderId="47" xfId="23" applyFont="1" applyFill="1" applyBorder="1" applyAlignment="1" applyProtection="1">
      <alignment/>
      <protection/>
    </xf>
    <xf numFmtId="0" fontId="30" fillId="9" borderId="38" xfId="23" applyFont="1" applyFill="1" applyBorder="1" applyAlignment="1" applyProtection="1">
      <alignment vertical="top"/>
      <protection locked="0"/>
    </xf>
    <xf numFmtId="0" fontId="6" fillId="9" borderId="39" xfId="23" applyFont="1" applyFill="1" applyBorder="1" applyAlignment="1" applyProtection="1">
      <alignment vertical="top"/>
      <protection locked="0"/>
    </xf>
    <xf numFmtId="0" fontId="30" fillId="9" borderId="39" xfId="23" applyFont="1" applyFill="1" applyBorder="1" applyAlignment="1" applyProtection="1">
      <alignment vertical="top"/>
      <protection locked="0"/>
    </xf>
    <xf numFmtId="0" fontId="30" fillId="9" borderId="48" xfId="23" applyFont="1" applyFill="1" applyBorder="1" applyAlignment="1" applyProtection="1">
      <alignment vertical="top"/>
      <protection locked="0"/>
    </xf>
    <xf numFmtId="0" fontId="30" fillId="9" borderId="0" xfId="23" applyFont="1" applyFill="1" applyBorder="1" applyAlignment="1" applyProtection="1">
      <alignment vertical="top"/>
      <protection locked="0"/>
    </xf>
    <xf numFmtId="0" fontId="26" fillId="9" borderId="0" xfId="26" applyFont="1" applyFill="1" applyBorder="1" applyProtection="1">
      <alignment/>
      <protection locked="0"/>
    </xf>
    <xf numFmtId="0" fontId="6" fillId="9" borderId="24" xfId="23" applyFont="1" applyFill="1" applyBorder="1" applyAlignment="1" applyProtection="1">
      <alignment vertical="top"/>
      <protection locked="0"/>
    </xf>
    <xf numFmtId="0" fontId="26" fillId="9" borderId="40" xfId="26" applyFont="1" applyFill="1" applyBorder="1" applyProtection="1">
      <alignment/>
      <protection locked="0"/>
    </xf>
    <xf numFmtId="0" fontId="6" fillId="9" borderId="47" xfId="23" applyFont="1" applyFill="1" applyBorder="1" applyAlignment="1" applyProtection="1">
      <alignment vertical="top"/>
      <protection locked="0"/>
    </xf>
    <xf numFmtId="0" fontId="17" fillId="5" borderId="0" xfId="0" applyFont="1" applyFill="1" applyBorder="1" applyAlignment="1">
      <alignment horizontal="left" wrapText="1"/>
    </xf>
    <xf numFmtId="0" fontId="8" fillId="5" borderId="0" xfId="0" applyFont="1" applyFill="1" applyBorder="1" applyAlignment="1">
      <alignment horizontal="left" wrapText="1"/>
    </xf>
    <xf numFmtId="0" fontId="7" fillId="12" borderId="28" xfId="0" applyFont="1" applyFill="1" applyBorder="1" applyAlignment="1">
      <alignment horizontal="center" wrapText="1"/>
    </xf>
    <xf numFmtId="0" fontId="7" fillId="12" borderId="29" xfId="0" applyFont="1" applyFill="1" applyBorder="1" applyAlignment="1">
      <alignment horizontal="center" wrapText="1"/>
    </xf>
    <xf numFmtId="0" fontId="8" fillId="11" borderId="0" xfId="26" applyFont="1" applyFill="1" applyBorder="1" applyAlignment="1" applyProtection="1">
      <alignment horizontal="left"/>
      <protection/>
    </xf>
    <xf numFmtId="0" fontId="8" fillId="11" borderId="0" xfId="26" applyFont="1" applyFill="1" applyBorder="1" applyAlignment="1" applyProtection="1">
      <alignment horizontal="center"/>
      <protection/>
    </xf>
    <xf numFmtId="165" fontId="3" fillId="11" borderId="0" xfId="23" applyNumberFormat="1" applyFont="1" applyFill="1" applyBorder="1" applyAlignment="1" applyProtection="1">
      <alignment horizontal="center"/>
      <protection/>
    </xf>
    <xf numFmtId="0" fontId="8" fillId="8" borderId="51" xfId="26" applyFont="1" applyFill="1" applyBorder="1" applyAlignment="1" applyProtection="1">
      <alignment horizontal="left"/>
      <protection/>
    </xf>
    <xf numFmtId="0" fontId="8" fillId="8" borderId="51" xfId="26" applyFont="1" applyFill="1" applyBorder="1" applyAlignment="1" applyProtection="1" quotePrefix="1">
      <alignment horizontal="left"/>
      <protection/>
    </xf>
    <xf numFmtId="0" fontId="8" fillId="8" borderId="52" xfId="26" applyFont="1" applyFill="1" applyBorder="1" applyAlignment="1" applyProtection="1">
      <alignment horizontal="left"/>
      <protection/>
    </xf>
    <xf numFmtId="0" fontId="4" fillId="10" borderId="38" xfId="0" applyFont="1" applyFill="1" applyBorder="1" applyAlignment="1">
      <alignment vertical="top" wrapText="1"/>
    </xf>
    <xf numFmtId="0" fontId="4" fillId="10" borderId="15" xfId="0" applyFont="1" applyFill="1" applyBorder="1" applyAlignment="1">
      <alignment vertical="top" wrapText="1"/>
    </xf>
    <xf numFmtId="0" fontId="3" fillId="10" borderId="48" xfId="0" applyFont="1" applyFill="1" applyBorder="1" applyAlignment="1">
      <alignment vertical="center" wrapText="1"/>
    </xf>
    <xf numFmtId="0" fontId="16" fillId="5" borderId="0" xfId="0" applyFont="1" applyFill="1"/>
    <xf numFmtId="3" fontId="3" fillId="7" borderId="13" xfId="23" applyNumberFormat="1" applyFont="1" applyFill="1" applyBorder="1" applyAlignment="1" applyProtection="1">
      <alignment/>
      <protection locked="0"/>
    </xf>
    <xf numFmtId="0" fontId="3" fillId="2" borderId="53" xfId="0" applyFont="1" applyFill="1" applyBorder="1" applyProtection="1">
      <protection/>
    </xf>
    <xf numFmtId="0" fontId="3" fillId="2" borderId="54" xfId="0" applyFont="1" applyFill="1" applyBorder="1" applyProtection="1">
      <protection/>
    </xf>
    <xf numFmtId="4" fontId="3" fillId="0" borderId="6" xfId="18" applyNumberFormat="1" applyFont="1" applyFill="1" applyBorder="1" applyAlignment="1" applyProtection="1">
      <alignment horizontal="center" vertical="center"/>
      <protection/>
    </xf>
    <xf numFmtId="4" fontId="3" fillId="0" borderId="13" xfId="18" applyNumberFormat="1" applyFont="1" applyFill="1" applyBorder="1" applyAlignment="1" applyProtection="1">
      <alignment horizontal="center" vertical="center"/>
      <protection/>
    </xf>
    <xf numFmtId="4" fontId="8" fillId="0" borderId="6" xfId="0" applyNumberFormat="1" applyFont="1" applyFill="1" applyBorder="1" applyAlignment="1" applyProtection="1">
      <alignment horizontal="center" vertical="center" wrapText="1"/>
      <protection/>
    </xf>
    <xf numFmtId="4" fontId="8" fillId="0" borderId="13" xfId="0" applyNumberFormat="1" applyFont="1" applyFill="1" applyBorder="1" applyAlignment="1" applyProtection="1">
      <alignment horizontal="center" vertical="center" wrapText="1"/>
      <protection/>
    </xf>
    <xf numFmtId="0" fontId="7" fillId="2" borderId="55" xfId="0" applyFont="1" applyFill="1" applyBorder="1" applyAlignment="1" applyProtection="1">
      <alignment wrapText="1"/>
      <protection/>
    </xf>
    <xf numFmtId="0" fontId="4" fillId="2" borderId="53" xfId="0" applyFont="1" applyFill="1" applyBorder="1" applyProtection="1">
      <protection/>
    </xf>
    <xf numFmtId="0" fontId="3" fillId="2" borderId="56" xfId="0" applyFont="1" applyFill="1" applyBorder="1" applyProtection="1">
      <protection/>
    </xf>
    <xf numFmtId="3" fontId="3" fillId="0" borderId="57" xfId="18" applyNumberFormat="1" applyFont="1" applyFill="1" applyBorder="1" applyAlignment="1" applyProtection="1">
      <alignment horizontal="center" vertical="center"/>
      <protection/>
    </xf>
    <xf numFmtId="0" fontId="4" fillId="2" borderId="14" xfId="0" applyFont="1" applyFill="1" applyBorder="1" applyProtection="1">
      <protection/>
    </xf>
    <xf numFmtId="3" fontId="8" fillId="0" borderId="58" xfId="0" applyNumberFormat="1" applyFont="1" applyFill="1" applyBorder="1" applyAlignment="1" applyProtection="1">
      <alignment horizontal="center" vertical="center" wrapText="1"/>
      <protection/>
    </xf>
    <xf numFmtId="4" fontId="8" fillId="0" borderId="59" xfId="0" applyNumberFormat="1" applyFont="1" applyFill="1" applyBorder="1" applyAlignment="1" applyProtection="1">
      <alignment horizontal="center" vertical="center" wrapText="1"/>
      <protection/>
    </xf>
    <xf numFmtId="3" fontId="8" fillId="0" borderId="60" xfId="0" applyNumberFormat="1" applyFont="1" applyFill="1" applyBorder="1" applyAlignment="1" applyProtection="1">
      <alignment horizontal="center" vertical="center" wrapText="1"/>
      <protection/>
    </xf>
    <xf numFmtId="0" fontId="4" fillId="2" borderId="56" xfId="0" applyFont="1" applyFill="1" applyBorder="1" applyProtection="1">
      <protection/>
    </xf>
    <xf numFmtId="0" fontId="3" fillId="2" borderId="61" xfId="0" applyFont="1" applyFill="1" applyBorder="1" applyProtection="1">
      <protection/>
    </xf>
    <xf numFmtId="4" fontId="8" fillId="0" borderId="62" xfId="0" applyNumberFormat="1" applyFont="1" applyFill="1" applyBorder="1" applyAlignment="1" applyProtection="1">
      <alignment horizontal="center" vertical="center" wrapText="1"/>
      <protection/>
    </xf>
    <xf numFmtId="0" fontId="4" fillId="2" borderId="61" xfId="0" applyFont="1" applyFill="1" applyBorder="1" applyProtection="1">
      <protection/>
    </xf>
    <xf numFmtId="0" fontId="4" fillId="2" borderId="54" xfId="0" applyFont="1" applyFill="1" applyBorder="1" applyProtection="1">
      <protection/>
    </xf>
    <xf numFmtId="3" fontId="8" fillId="0" borderId="46" xfId="0" applyNumberFormat="1" applyFont="1" applyFill="1" applyBorder="1" applyAlignment="1" applyProtection="1">
      <alignment horizontal="center" vertical="center" wrapText="1"/>
      <protection/>
    </xf>
    <xf numFmtId="3" fontId="3" fillId="0" borderId="37" xfId="18" applyNumberFormat="1"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4" fillId="0" borderId="35" xfId="0" applyFont="1" applyFill="1" applyBorder="1" applyAlignment="1" applyProtection="1">
      <alignment horizontal="center" vertical="center" wrapText="1"/>
      <protection/>
    </xf>
    <xf numFmtId="4" fontId="3" fillId="0" borderId="6" xfId="0" applyNumberFormat="1" applyFont="1" applyFill="1" applyBorder="1" applyAlignment="1" applyProtection="1">
      <alignment horizontal="center" vertical="center" wrapText="1"/>
      <protection/>
    </xf>
    <xf numFmtId="4" fontId="3" fillId="0" borderId="13" xfId="0" applyNumberFormat="1" applyFont="1" applyFill="1" applyBorder="1" applyAlignment="1" applyProtection="1">
      <alignment horizontal="center" vertical="center" wrapText="1"/>
      <protection/>
    </xf>
    <xf numFmtId="0" fontId="3" fillId="6" borderId="20" xfId="0" applyFont="1" applyFill="1" applyBorder="1" applyAlignment="1">
      <alignment/>
    </xf>
    <xf numFmtId="0" fontId="3" fillId="6" borderId="22" xfId="0" applyFont="1" applyFill="1" applyBorder="1" applyAlignment="1">
      <alignment/>
    </xf>
    <xf numFmtId="167" fontId="6" fillId="5" borderId="0" xfId="0" applyNumberFormat="1" applyFont="1" applyFill="1" applyAlignment="1">
      <alignment horizontal="left" vertical="top"/>
    </xf>
    <xf numFmtId="0" fontId="4" fillId="2" borderId="63" xfId="0" applyFont="1" applyFill="1" applyBorder="1" applyAlignment="1" applyProtection="1">
      <alignment horizontal="center"/>
      <protection locked="0"/>
    </xf>
    <xf numFmtId="0" fontId="4" fillId="2" borderId="26" xfId="0" applyFont="1" applyFill="1" applyBorder="1" applyAlignment="1" applyProtection="1">
      <alignment horizontal="center"/>
      <protection locked="0"/>
    </xf>
    <xf numFmtId="0" fontId="7" fillId="2" borderId="26" xfId="0" applyFont="1" applyFill="1" applyBorder="1" applyAlignment="1" applyProtection="1">
      <alignment horizontal="center" wrapText="1"/>
      <protection locked="0"/>
    </xf>
    <xf numFmtId="0" fontId="7" fillId="2" borderId="27" xfId="0" applyFont="1" applyFill="1" applyBorder="1" applyAlignment="1" applyProtection="1">
      <alignment horizontal="center" wrapText="1"/>
      <protection locked="0"/>
    </xf>
    <xf numFmtId="0" fontId="4" fillId="2" borderId="14" xfId="0" applyFont="1" applyFill="1" applyBorder="1" applyProtection="1">
      <protection locked="0"/>
    </xf>
    <xf numFmtId="0" fontId="3" fillId="2" borderId="56" xfId="0" applyFont="1" applyFill="1" applyBorder="1" applyProtection="1">
      <protection locked="0"/>
    </xf>
    <xf numFmtId="0" fontId="3" fillId="2" borderId="52" xfId="0" applyFont="1" applyFill="1" applyBorder="1" applyProtection="1">
      <protection locked="0"/>
    </xf>
    <xf numFmtId="3" fontId="50" fillId="8" borderId="43" xfId="26" applyNumberFormat="1" applyFont="1" applyFill="1" applyBorder="1" applyAlignment="1" applyProtection="1">
      <alignment horizontal="center"/>
      <protection/>
    </xf>
    <xf numFmtId="3" fontId="50" fillId="8" borderId="31" xfId="26" applyNumberFormat="1" applyFont="1" applyFill="1" applyBorder="1" applyAlignment="1" applyProtection="1">
      <alignment horizontal="center"/>
      <protection/>
    </xf>
    <xf numFmtId="3" fontId="50" fillId="8" borderId="16" xfId="26" applyNumberFormat="1" applyFont="1" applyFill="1" applyBorder="1" applyAlignment="1" applyProtection="1">
      <alignment horizontal="center"/>
      <protection/>
    </xf>
    <xf numFmtId="3" fontId="50" fillId="8" borderId="46" xfId="26" applyNumberFormat="1" applyFont="1" applyFill="1" applyBorder="1" applyAlignment="1" applyProtection="1">
      <alignment horizontal="center"/>
      <protection/>
    </xf>
    <xf numFmtId="3" fontId="50" fillId="8" borderId="33" xfId="26" applyNumberFormat="1" applyFont="1" applyFill="1" applyBorder="1" applyAlignment="1" applyProtection="1">
      <alignment horizontal="center"/>
      <protection/>
    </xf>
    <xf numFmtId="3" fontId="50" fillId="8" borderId="47" xfId="26" applyNumberFormat="1" applyFont="1" applyFill="1" applyBorder="1" applyAlignment="1" applyProtection="1">
      <alignment horizontal="center"/>
      <protection/>
    </xf>
    <xf numFmtId="0" fontId="3" fillId="7" borderId="63" xfId="23" applyFont="1" applyFill="1" applyBorder="1" applyAlignment="1">
      <alignment/>
      <protection/>
    </xf>
    <xf numFmtId="0" fontId="3" fillId="7" borderId="64" xfId="23" applyFont="1" applyFill="1" applyBorder="1" applyAlignment="1">
      <alignment/>
      <protection/>
    </xf>
    <xf numFmtId="0" fontId="3" fillId="7" borderId="65" xfId="23" applyFont="1" applyFill="1" applyBorder="1" applyAlignment="1">
      <alignment/>
      <protection/>
    </xf>
    <xf numFmtId="0" fontId="25" fillId="6" borderId="15" xfId="23" applyFont="1" applyFill="1" applyBorder="1" applyAlignment="1">
      <alignment/>
      <protection/>
    </xf>
    <xf numFmtId="0" fontId="3" fillId="0" borderId="63"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165" fontId="3" fillId="0" borderId="7" xfId="0" applyNumberFormat="1" applyFont="1" applyFill="1" applyBorder="1" applyAlignment="1" applyProtection="1">
      <alignment horizontal="center" vertical="center" wrapText="1"/>
      <protection/>
    </xf>
    <xf numFmtId="165" fontId="3" fillId="0" borderId="2" xfId="0" applyNumberFormat="1" applyFont="1" applyFill="1" applyBorder="1" applyAlignment="1" applyProtection="1">
      <alignment horizontal="center" vertical="center" wrapText="1"/>
      <protection/>
    </xf>
    <xf numFmtId="165" fontId="3" fillId="0" borderId="10" xfId="0" applyNumberFormat="1" applyFont="1" applyFill="1" applyBorder="1" applyAlignment="1" applyProtection="1">
      <alignment horizontal="center" vertical="center" wrapText="1"/>
      <protection/>
    </xf>
    <xf numFmtId="0" fontId="3" fillId="5" borderId="55" xfId="0" applyFont="1" applyFill="1" applyBorder="1" applyAlignment="1" applyProtection="1">
      <alignment horizontal="left" vertical="center" wrapText="1"/>
      <protection locked="0"/>
    </xf>
    <xf numFmtId="0" fontId="3" fillId="5" borderId="55" xfId="0" applyFont="1" applyFill="1" applyBorder="1" applyAlignment="1" applyProtection="1">
      <alignment horizontal="left" wrapText="1"/>
      <protection locked="0"/>
    </xf>
    <xf numFmtId="0" fontId="10" fillId="5" borderId="51" xfId="21" applyFont="1" applyFill="1" applyBorder="1" applyAlignment="1" applyProtection="1">
      <alignment horizontal="left" wrapText="1"/>
      <protection locked="0"/>
    </xf>
    <xf numFmtId="0" fontId="8" fillId="5" borderId="51" xfId="21" applyFont="1" applyFill="1" applyBorder="1" applyAlignment="1" applyProtection="1">
      <alignment horizontal="left" wrapText="1"/>
      <protection locked="0"/>
    </xf>
    <xf numFmtId="0" fontId="1" fillId="5" borderId="52" xfId="0" applyFont="1" applyFill="1" applyBorder="1" applyAlignment="1">
      <alignment/>
    </xf>
    <xf numFmtId="0" fontId="8" fillId="5" borderId="55" xfId="0" applyFont="1" applyFill="1" applyBorder="1" applyAlignment="1" applyProtection="1">
      <alignment wrapText="1"/>
      <protection/>
    </xf>
    <xf numFmtId="0" fontId="8" fillId="5" borderId="51" xfId="0" applyFont="1" applyFill="1" applyBorder="1" applyAlignment="1" applyProtection="1">
      <alignment wrapText="1"/>
      <protection/>
    </xf>
    <xf numFmtId="0" fontId="8" fillId="5" borderId="52" xfId="0" applyFont="1" applyFill="1" applyBorder="1" applyProtection="1">
      <protection/>
    </xf>
    <xf numFmtId="0" fontId="8" fillId="5" borderId="6" xfId="26" applyFont="1" applyFill="1" applyBorder="1" applyAlignment="1" applyProtection="1">
      <alignment horizontal="left"/>
      <protection/>
    </xf>
    <xf numFmtId="0" fontId="8" fillId="5" borderId="6" xfId="0" applyFont="1" applyFill="1" applyBorder="1" applyAlignment="1">
      <alignment horizontal="center" wrapText="1"/>
    </xf>
    <xf numFmtId="165" fontId="8" fillId="5" borderId="6" xfId="0" applyNumberFormat="1" applyFont="1" applyFill="1" applyBorder="1" applyAlignment="1">
      <alignment horizontal="center" wrapText="1"/>
    </xf>
    <xf numFmtId="165" fontId="3" fillId="5" borderId="6" xfId="0" applyNumberFormat="1" applyFont="1" applyFill="1" applyBorder="1" applyAlignment="1" applyProtection="1">
      <alignment horizontal="center"/>
      <protection/>
    </xf>
    <xf numFmtId="0" fontId="8" fillId="5" borderId="6" xfId="26" applyFont="1" applyFill="1" applyBorder="1" applyAlignment="1" applyProtection="1">
      <alignment horizontal="left" wrapText="1"/>
      <protection/>
    </xf>
    <xf numFmtId="0" fontId="8" fillId="5" borderId="6" xfId="26" applyFont="1" applyFill="1" applyBorder="1" applyAlignment="1" applyProtection="1" quotePrefix="1">
      <alignment horizontal="left"/>
      <protection/>
    </xf>
    <xf numFmtId="0" fontId="8" fillId="5" borderId="6" xfId="26" applyFont="1" applyFill="1" applyBorder="1" applyAlignment="1" applyProtection="1" quotePrefix="1">
      <alignment horizontal="left" wrapText="1"/>
      <protection/>
    </xf>
    <xf numFmtId="3" fontId="7" fillId="0" borderId="7" xfId="0" applyNumberFormat="1" applyFont="1" applyFill="1" applyBorder="1" applyAlignment="1" applyProtection="1">
      <alignment horizontal="center" vertical="center"/>
      <protection/>
    </xf>
    <xf numFmtId="4" fontId="3" fillId="0" borderId="12" xfId="18" applyNumberFormat="1" applyFont="1" applyFill="1" applyBorder="1" applyAlignment="1" applyProtection="1">
      <alignment horizontal="center" vertical="center"/>
      <protection/>
    </xf>
    <xf numFmtId="3" fontId="3" fillId="0" borderId="8" xfId="18" applyNumberFormat="1" applyFont="1" applyFill="1" applyBorder="1" applyAlignment="1" applyProtection="1">
      <alignment horizontal="center" vertical="center"/>
      <protection/>
    </xf>
    <xf numFmtId="3" fontId="7" fillId="0" borderId="66" xfId="0" applyNumberFormat="1" applyFont="1" applyFill="1" applyBorder="1" applyAlignment="1" applyProtection="1">
      <alignment horizontal="center" vertical="center"/>
      <protection/>
    </xf>
    <xf numFmtId="3" fontId="7" fillId="0" borderId="32" xfId="0" applyNumberFormat="1" applyFont="1" applyFill="1" applyBorder="1" applyAlignment="1" applyProtection="1">
      <alignment horizontal="center" vertical="center"/>
      <protection/>
    </xf>
    <xf numFmtId="4" fontId="3" fillId="5" borderId="6" xfId="0" applyNumberFormat="1" applyFont="1" applyFill="1" applyBorder="1" applyAlignment="1" applyProtection="1">
      <alignment horizontal="center" vertical="center" wrapText="1"/>
      <protection/>
    </xf>
    <xf numFmtId="0" fontId="8" fillId="5" borderId="0" xfId="0" applyFont="1" applyFill="1" applyBorder="1"/>
    <xf numFmtId="0" fontId="8" fillId="5" borderId="16" xfId="0" applyFont="1" applyFill="1" applyBorder="1"/>
    <xf numFmtId="0" fontId="8" fillId="5" borderId="40" xfId="0" applyFont="1" applyFill="1" applyBorder="1"/>
    <xf numFmtId="0" fontId="8" fillId="5" borderId="47" xfId="0" applyFont="1" applyFill="1" applyBorder="1"/>
    <xf numFmtId="0" fontId="3" fillId="5" borderId="24" xfId="0" applyFont="1" applyFill="1" applyBorder="1"/>
    <xf numFmtId="0" fontId="3" fillId="5" borderId="40" xfId="0" applyFont="1" applyFill="1" applyBorder="1"/>
    <xf numFmtId="0" fontId="3" fillId="5" borderId="15" xfId="0" applyFont="1" applyFill="1" applyBorder="1"/>
    <xf numFmtId="0" fontId="38" fillId="5" borderId="38" xfId="0" applyFont="1" applyFill="1" applyBorder="1" applyAlignment="1">
      <alignment/>
    </xf>
    <xf numFmtId="0" fontId="38" fillId="5" borderId="39" xfId="0" applyFont="1" applyFill="1" applyBorder="1" applyAlignment="1">
      <alignment/>
    </xf>
    <xf numFmtId="0" fontId="38" fillId="5" borderId="48" xfId="0" applyFont="1" applyFill="1" applyBorder="1" applyAlignment="1">
      <alignment/>
    </xf>
    <xf numFmtId="3" fontId="13" fillId="4" borderId="13" xfId="0" applyNumberFormat="1" applyFont="1" applyFill="1" applyBorder="1" applyAlignment="1" applyProtection="1">
      <alignment horizontal="center" vertical="center"/>
      <protection locked="0"/>
    </xf>
    <xf numFmtId="3" fontId="13" fillId="4" borderId="59" xfId="0" applyNumberFormat="1" applyFont="1" applyFill="1" applyBorder="1" applyAlignment="1" applyProtection="1">
      <alignment horizontal="center" vertical="center"/>
      <protection locked="0"/>
    </xf>
    <xf numFmtId="0" fontId="3" fillId="5" borderId="38" xfId="23" applyFont="1" applyFill="1" applyBorder="1" applyAlignment="1">
      <alignment/>
      <protection/>
    </xf>
    <xf numFmtId="0" fontId="4" fillId="5" borderId="39" xfId="23" applyFont="1" applyFill="1" applyBorder="1" applyAlignment="1">
      <alignment/>
      <protection/>
    </xf>
    <xf numFmtId="0" fontId="3" fillId="5" borderId="39" xfId="23" applyFont="1" applyFill="1" applyBorder="1" applyAlignment="1">
      <alignment/>
      <protection/>
    </xf>
    <xf numFmtId="0" fontId="3" fillId="5" borderId="48" xfId="23" applyFont="1" applyFill="1" applyBorder="1" applyAlignment="1">
      <alignment/>
      <protection/>
    </xf>
    <xf numFmtId="0" fontId="3" fillId="5" borderId="15" xfId="23" applyFont="1" applyFill="1" applyBorder="1" applyAlignment="1">
      <alignment/>
      <protection/>
    </xf>
    <xf numFmtId="0" fontId="3" fillId="5" borderId="16" xfId="23" applyFont="1" applyFill="1" applyBorder="1" applyAlignment="1">
      <alignment/>
      <protection/>
    </xf>
    <xf numFmtId="0" fontId="3" fillId="5" borderId="47" xfId="23" applyFont="1" applyFill="1" applyBorder="1" applyAlignment="1">
      <alignment/>
      <protection/>
    </xf>
    <xf numFmtId="0" fontId="3" fillId="5" borderId="0" xfId="23" applyFont="1" applyFill="1" applyBorder="1" applyAlignment="1">
      <alignment/>
      <protection/>
    </xf>
    <xf numFmtId="0" fontId="3" fillId="5" borderId="24" xfId="23" applyFont="1" applyFill="1" applyBorder="1" applyAlignment="1">
      <alignment/>
      <protection/>
    </xf>
    <xf numFmtId="0" fontId="3" fillId="6" borderId="66" xfId="0" applyFont="1" applyFill="1" applyBorder="1" applyAlignment="1">
      <alignment vertical="center"/>
    </xf>
    <xf numFmtId="0" fontId="33" fillId="6" borderId="57" xfId="0" applyFont="1" applyFill="1" applyBorder="1" applyAlignment="1">
      <alignment horizontal="left" vertical="center" wrapText="1"/>
    </xf>
    <xf numFmtId="3" fontId="4" fillId="6" borderId="9" xfId="0" applyNumberFormat="1" applyFont="1" applyFill="1" applyBorder="1" applyAlignment="1" applyProtection="1">
      <alignment horizontal="center" vertical="center"/>
      <protection locked="0"/>
    </xf>
    <xf numFmtId="0" fontId="33" fillId="6" borderId="9" xfId="0" applyFont="1" applyFill="1" applyBorder="1" applyAlignment="1">
      <alignment horizontal="left" vertical="center" wrapText="1"/>
    </xf>
    <xf numFmtId="3" fontId="4" fillId="6" borderId="11" xfId="0" applyNumberFormat="1" applyFont="1" applyFill="1" applyBorder="1" applyAlignment="1" applyProtection="1">
      <alignment horizontal="center" vertical="center"/>
      <protection locked="0"/>
    </xf>
    <xf numFmtId="0" fontId="3" fillId="5" borderId="0" xfId="23" applyFont="1" applyFill="1" applyBorder="1" applyAlignment="1" applyProtection="1">
      <alignment/>
      <protection locked="0"/>
    </xf>
    <xf numFmtId="0" fontId="40" fillId="0" borderId="63" xfId="27" applyFont="1" applyBorder="1" applyAlignment="1">
      <alignment horizontal="center" vertical="center"/>
      <protection/>
    </xf>
    <xf numFmtId="0" fontId="40" fillId="0" borderId="7" xfId="27" applyFont="1" applyBorder="1" applyAlignment="1">
      <alignment horizontal="center" vertical="center"/>
      <protection/>
    </xf>
    <xf numFmtId="0" fontId="40" fillId="0" borderId="12" xfId="27" applyFont="1" applyBorder="1" applyAlignment="1">
      <alignment horizontal="center" vertical="center"/>
      <protection/>
    </xf>
    <xf numFmtId="0" fontId="40" fillId="0" borderId="8" xfId="27" applyFont="1" applyBorder="1" applyAlignment="1">
      <alignment horizontal="center" vertical="center"/>
      <protection/>
    </xf>
    <xf numFmtId="0" fontId="41" fillId="0" borderId="2" xfId="27" applyFont="1" applyBorder="1" applyAlignment="1">
      <alignment horizontal="center" vertical="center" wrapText="1"/>
      <protection/>
    </xf>
    <xf numFmtId="0" fontId="41" fillId="0" borderId="6" xfId="27" applyFont="1" applyBorder="1" applyAlignment="1">
      <alignment horizontal="center" vertical="center" wrapText="1"/>
      <protection/>
    </xf>
    <xf numFmtId="0" fontId="41" fillId="0" borderId="9" xfId="27" applyFont="1" applyBorder="1" applyAlignment="1">
      <alignment horizontal="center" vertical="center" wrapText="1"/>
      <protection/>
    </xf>
    <xf numFmtId="0" fontId="41" fillId="0" borderId="10" xfId="27" applyFont="1" applyBorder="1" applyAlignment="1">
      <alignment horizontal="center" vertical="center" wrapText="1"/>
      <protection/>
    </xf>
    <xf numFmtId="0" fontId="41" fillId="0" borderId="13" xfId="27" applyFont="1" applyBorder="1" applyAlignment="1">
      <alignment horizontal="center" vertical="center" wrapText="1"/>
      <protection/>
    </xf>
    <xf numFmtId="0" fontId="41" fillId="0" borderId="11" xfId="27" applyFont="1" applyBorder="1" applyAlignment="1">
      <alignment horizontal="center" vertical="center" wrapText="1"/>
      <protection/>
    </xf>
    <xf numFmtId="0" fontId="43" fillId="13" borderId="63" xfId="27" applyFont="1" applyFill="1" applyBorder="1" applyAlignment="1">
      <alignment horizontal="center" vertical="center"/>
      <protection/>
    </xf>
    <xf numFmtId="1" fontId="43" fillId="13" borderId="66" xfId="27" applyNumberFormat="1" applyFont="1" applyFill="1" applyBorder="1" applyAlignment="1" applyProtection="1">
      <alignment horizontal="center" vertical="center"/>
      <protection locked="0"/>
    </xf>
    <xf numFmtId="2" fontId="43" fillId="13" borderId="59" xfId="27" applyNumberFormat="1" applyFont="1" applyFill="1" applyBorder="1" applyAlignment="1" applyProtection="1">
      <alignment horizontal="center" vertical="center"/>
      <protection locked="0"/>
    </xf>
    <xf numFmtId="2" fontId="43" fillId="13" borderId="57" xfId="27" applyNumberFormat="1" applyFont="1" applyFill="1" applyBorder="1" applyAlignment="1" applyProtection="1">
      <alignment horizontal="center" vertical="center"/>
      <protection/>
    </xf>
    <xf numFmtId="1" fontId="41" fillId="7" borderId="2" xfId="27" applyNumberFormat="1" applyFont="1" applyFill="1" applyBorder="1" applyAlignment="1" applyProtection="1">
      <alignment horizontal="center" vertical="center"/>
      <protection locked="0"/>
    </xf>
    <xf numFmtId="0" fontId="41" fillId="7" borderId="6" xfId="27" applyFont="1" applyFill="1" applyBorder="1" applyAlignment="1" applyProtection="1">
      <alignment horizontal="center" vertical="center"/>
      <protection locked="0"/>
    </xf>
    <xf numFmtId="2" fontId="43" fillId="13" borderId="9" xfId="27" applyNumberFormat="1" applyFont="1" applyFill="1" applyBorder="1" applyAlignment="1" applyProtection="1">
      <alignment horizontal="center" vertical="center"/>
      <protection/>
    </xf>
    <xf numFmtId="0" fontId="41" fillId="7" borderId="2" xfId="27" applyFont="1" applyFill="1" applyBorder="1" applyAlignment="1" applyProtection="1">
      <alignment horizontal="center" vertical="center"/>
      <protection locked="0"/>
    </xf>
    <xf numFmtId="0" fontId="41" fillId="7" borderId="26" xfId="27" applyFont="1" applyFill="1" applyBorder="1" applyAlignment="1" applyProtection="1">
      <alignment horizontal="center" vertical="center"/>
      <protection locked="0"/>
    </xf>
    <xf numFmtId="0" fontId="6" fillId="2" borderId="0" xfId="0" applyFont="1" applyFill="1" applyAlignment="1" applyProtection="1">
      <alignment horizontal="left"/>
      <protection/>
    </xf>
    <xf numFmtId="0" fontId="6" fillId="2" borderId="0" xfId="0" applyFont="1" applyFill="1"/>
    <xf numFmtId="0" fontId="3" fillId="2" borderId="31" xfId="0" applyFont="1" applyFill="1" applyBorder="1" applyProtection="1">
      <protection locked="0"/>
    </xf>
    <xf numFmtId="0" fontId="3" fillId="2" borderId="59" xfId="0" applyFont="1" applyFill="1" applyBorder="1" applyProtection="1">
      <protection locked="0"/>
    </xf>
    <xf numFmtId="3" fontId="8" fillId="0" borderId="11" xfId="0" applyNumberFormat="1" applyFont="1" applyFill="1" applyBorder="1" applyAlignment="1" applyProtection="1">
      <alignment horizontal="center" vertical="center" wrapText="1"/>
      <protection/>
    </xf>
    <xf numFmtId="0" fontId="3" fillId="2" borderId="0" xfId="0" applyFont="1" applyFill="1" applyAlignment="1">
      <alignment horizontal="left" vertical="center"/>
    </xf>
    <xf numFmtId="0" fontId="8" fillId="10" borderId="16" xfId="0" applyFont="1" applyFill="1" applyBorder="1" applyAlignment="1">
      <alignment wrapText="1"/>
    </xf>
    <xf numFmtId="0" fontId="22" fillId="11" borderId="0" xfId="26" applyFont="1" applyFill="1" applyBorder="1" applyAlignment="1" applyProtection="1">
      <alignment horizontal="left"/>
      <protection/>
    </xf>
    <xf numFmtId="0" fontId="4" fillId="8" borderId="67" xfId="23" applyFont="1" applyFill="1" applyBorder="1" applyAlignment="1" applyProtection="1">
      <alignment vertical="center"/>
      <protection/>
    </xf>
    <xf numFmtId="0" fontId="4" fillId="8" borderId="3" xfId="23" applyFont="1" applyFill="1" applyBorder="1" applyAlignment="1" applyProtection="1">
      <alignment horizontal="center" vertical="center"/>
      <protection/>
    </xf>
    <xf numFmtId="0" fontId="4" fillId="8" borderId="3" xfId="23" applyFont="1" applyFill="1" applyBorder="1" applyAlignment="1" applyProtection="1">
      <alignment horizontal="center" vertical="center" wrapText="1"/>
      <protection/>
    </xf>
    <xf numFmtId="0" fontId="4" fillId="8" borderId="50" xfId="23" applyFont="1" applyFill="1" applyBorder="1" applyAlignment="1" applyProtection="1">
      <alignment horizontal="center" vertical="center" wrapText="1"/>
      <protection/>
    </xf>
    <xf numFmtId="0" fontId="3" fillId="6" borderId="2" xfId="0" applyFont="1" applyFill="1" applyBorder="1" applyAlignment="1">
      <alignment horizontal="left" vertical="center"/>
    </xf>
    <xf numFmtId="0" fontId="3" fillId="6" borderId="10" xfId="0" applyFont="1" applyFill="1" applyBorder="1" applyAlignment="1">
      <alignment horizontal="left" vertical="center" wrapText="1"/>
    </xf>
    <xf numFmtId="0" fontId="3" fillId="2" borderId="0" xfId="0" applyFont="1" applyFill="1" applyAlignment="1" applyProtection="1">
      <alignment horizontal="left"/>
      <protection/>
    </xf>
    <xf numFmtId="0" fontId="8" fillId="5" borderId="59" xfId="26" applyFont="1" applyFill="1" applyBorder="1" applyAlignment="1" applyProtection="1">
      <alignment horizontal="left"/>
      <protection/>
    </xf>
    <xf numFmtId="0" fontId="8" fillId="5" borderId="59" xfId="0" applyFont="1" applyFill="1" applyBorder="1" applyAlignment="1">
      <alignment horizontal="center" wrapText="1"/>
    </xf>
    <xf numFmtId="0" fontId="3" fillId="2" borderId="0" xfId="0" applyFont="1" applyFill="1" applyAlignment="1">
      <alignment/>
    </xf>
    <xf numFmtId="0" fontId="49" fillId="2" borderId="0" xfId="0" applyFont="1" applyFill="1"/>
    <xf numFmtId="0" fontId="57" fillId="5" borderId="52" xfId="20" applyFont="1" applyFill="1" applyBorder="1" applyAlignment="1" applyProtection="1">
      <alignment vertical="center"/>
      <protection/>
    </xf>
    <xf numFmtId="0" fontId="58" fillId="5" borderId="0" xfId="20" applyFont="1" applyFill="1" applyBorder="1" applyAlignment="1" applyProtection="1">
      <alignment wrapText="1"/>
      <protection/>
    </xf>
    <xf numFmtId="0" fontId="4" fillId="12" borderId="16" xfId="0" applyFont="1" applyFill="1" applyBorder="1" applyAlignment="1" applyProtection="1">
      <alignment horizontal="center" wrapText="1"/>
      <protection/>
    </xf>
    <xf numFmtId="0" fontId="7" fillId="0" borderId="67" xfId="0" applyFont="1" applyFill="1" applyBorder="1" applyAlignment="1" applyProtection="1">
      <alignment horizontal="center" vertical="top" wrapText="1"/>
      <protection/>
    </xf>
    <xf numFmtId="0" fontId="7" fillId="0" borderId="3" xfId="0" applyFont="1" applyFill="1" applyBorder="1" applyAlignment="1" applyProtection="1">
      <alignment horizontal="center" vertical="top" wrapText="1"/>
      <protection/>
    </xf>
    <xf numFmtId="0" fontId="7" fillId="0" borderId="34" xfId="0" applyFont="1" applyFill="1" applyBorder="1" applyAlignment="1" applyProtection="1">
      <alignment horizontal="center" vertical="top" wrapText="1"/>
      <protection/>
    </xf>
    <xf numFmtId="0" fontId="7" fillId="2" borderId="14" xfId="0" applyFont="1" applyFill="1" applyBorder="1" applyAlignment="1" applyProtection="1">
      <alignment vertical="top" wrapText="1"/>
      <protection/>
    </xf>
    <xf numFmtId="0" fontId="3" fillId="2" borderId="62" xfId="0" applyFont="1" applyFill="1" applyBorder="1" applyProtection="1">
      <protection locked="0"/>
    </xf>
    <xf numFmtId="0" fontId="3" fillId="2" borderId="0" xfId="0" applyFont="1" applyFill="1" applyBorder="1" applyAlignment="1" applyProtection="1">
      <alignment horizontal="left"/>
      <protection locked="0"/>
    </xf>
    <xf numFmtId="0" fontId="3" fillId="6" borderId="17" xfId="23" applyFont="1" applyFill="1" applyBorder="1" applyAlignment="1">
      <alignment vertical="center"/>
      <protection/>
    </xf>
    <xf numFmtId="3" fontId="3" fillId="7" borderId="6" xfId="23" applyNumberFormat="1" applyFont="1" applyFill="1" applyBorder="1" applyAlignment="1" applyProtection="1">
      <alignment vertical="center"/>
      <protection locked="0"/>
    </xf>
    <xf numFmtId="0" fontId="4" fillId="2" borderId="0" xfId="0" applyFont="1" applyFill="1" applyProtection="1">
      <protection/>
    </xf>
    <xf numFmtId="0" fontId="8" fillId="5" borderId="49" xfId="0" applyNumberFormat="1" applyFont="1" applyFill="1" applyBorder="1" applyAlignment="1">
      <alignment horizontal="left" vertical="center" wrapText="1"/>
    </xf>
    <xf numFmtId="0" fontId="0" fillId="5" borderId="50" xfId="0" applyFill="1" applyBorder="1" applyAlignment="1">
      <alignment horizontal="left" vertical="center" wrapText="1"/>
    </xf>
    <xf numFmtId="0" fontId="4" fillId="10" borderId="38" xfId="0" applyFont="1" applyFill="1" applyBorder="1" applyAlignment="1">
      <alignment horizontal="left" vertical="top" wrapText="1"/>
    </xf>
    <xf numFmtId="0" fontId="4" fillId="10" borderId="15" xfId="0" applyFont="1" applyFill="1" applyBorder="1" applyAlignment="1">
      <alignment horizontal="left" vertical="top" wrapText="1"/>
    </xf>
    <xf numFmtId="0" fontId="4" fillId="2" borderId="40" xfId="0" applyFont="1" applyFill="1" applyBorder="1" applyAlignment="1">
      <alignment horizontal="left"/>
    </xf>
    <xf numFmtId="0" fontId="15" fillId="2" borderId="40" xfId="0" applyFont="1" applyFill="1" applyBorder="1" applyAlignment="1">
      <alignment horizontal="center"/>
    </xf>
    <xf numFmtId="0" fontId="44" fillId="14" borderId="38" xfId="27" applyFont="1" applyFill="1" applyBorder="1" applyAlignment="1">
      <alignment horizontal="center" vertical="center"/>
      <protection/>
    </xf>
    <xf numFmtId="0" fontId="44" fillId="14" borderId="39" xfId="27" applyFont="1" applyFill="1" applyBorder="1" applyAlignment="1">
      <alignment horizontal="center" vertical="center"/>
      <protection/>
    </xf>
    <xf numFmtId="0" fontId="44" fillId="14" borderId="48" xfId="27" applyFont="1" applyFill="1" applyBorder="1" applyAlignment="1">
      <alignment horizontal="center" vertical="center"/>
      <protection/>
    </xf>
    <xf numFmtId="0" fontId="25" fillId="2" borderId="0" xfId="0" applyFont="1" applyFill="1" applyBorder="1" applyAlignment="1">
      <alignment horizontal="left" vertical="center" wrapText="1"/>
    </xf>
    <xf numFmtId="0" fontId="15" fillId="8" borderId="55" xfId="23" applyFont="1" applyFill="1" applyBorder="1" applyAlignment="1" applyProtection="1">
      <alignment horizontal="center" vertical="center"/>
      <protection/>
    </xf>
    <xf numFmtId="0" fontId="15" fillId="8" borderId="52" xfId="23" applyFont="1" applyFill="1" applyBorder="1" applyAlignment="1" applyProtection="1">
      <alignment horizontal="center" vertical="center"/>
      <protection/>
    </xf>
    <xf numFmtId="0" fontId="15" fillId="11" borderId="49" xfId="23" applyFont="1" applyFill="1" applyBorder="1" applyAlignment="1" applyProtection="1">
      <alignment horizontal="center" vertical="center"/>
      <protection/>
    </xf>
    <xf numFmtId="0" fontId="15" fillId="11" borderId="1" xfId="23" applyFont="1" applyFill="1" applyBorder="1" applyAlignment="1" applyProtection="1">
      <alignment horizontal="center" vertical="center"/>
      <protection/>
    </xf>
    <xf numFmtId="0" fontId="15" fillId="11" borderId="50" xfId="23" applyFont="1" applyFill="1" applyBorder="1" applyAlignment="1" applyProtection="1">
      <alignment horizontal="center" vertical="center"/>
      <protection/>
    </xf>
    <xf numFmtId="0" fontId="51" fillId="14" borderId="24" xfId="27" applyFont="1" applyFill="1" applyBorder="1" applyAlignment="1">
      <alignment horizontal="center" vertical="center"/>
      <protection/>
    </xf>
    <xf numFmtId="0" fontId="51" fillId="14" borderId="40" xfId="27" applyFont="1" applyFill="1" applyBorder="1" applyAlignment="1">
      <alignment horizontal="center" vertical="center"/>
      <protection/>
    </xf>
    <xf numFmtId="0" fontId="51" fillId="14" borderId="47" xfId="27" applyFont="1" applyFill="1" applyBorder="1" applyAlignment="1">
      <alignment horizontal="center" vertical="center"/>
      <protection/>
    </xf>
    <xf numFmtId="0" fontId="41" fillId="0" borderId="17" xfId="27" applyFont="1" applyBorder="1" applyAlignment="1">
      <alignment horizontal="center" vertical="center" wrapText="1"/>
      <protection/>
    </xf>
    <xf numFmtId="0" fontId="41" fillId="0" borderId="24" xfId="27" applyFont="1" applyBorder="1" applyAlignment="1">
      <alignment horizontal="center" vertical="center" wrapText="1"/>
      <protection/>
    </xf>
    <xf numFmtId="49" fontId="53" fillId="5" borderId="0" xfId="27" applyNumberFormat="1" applyFont="1" applyFill="1" applyBorder="1" applyAlignment="1">
      <alignment horizontal="left" vertical="center"/>
      <protection/>
    </xf>
    <xf numFmtId="0" fontId="22" fillId="5" borderId="40" xfId="27" applyFont="1" applyFill="1" applyBorder="1" applyAlignment="1">
      <alignment horizontal="left" vertical="center"/>
      <protection/>
    </xf>
    <xf numFmtId="0" fontId="38" fillId="14" borderId="49" xfId="23" applyFont="1" applyFill="1" applyBorder="1" applyAlignment="1">
      <alignment horizontal="center"/>
      <protection/>
    </xf>
    <xf numFmtId="0" fontId="38" fillId="14" borderId="1" xfId="23" applyFont="1" applyFill="1" applyBorder="1" applyAlignment="1">
      <alignment horizontal="center"/>
      <protection/>
    </xf>
    <xf numFmtId="0" fontId="38" fillId="14" borderId="50" xfId="23" applyFont="1" applyFill="1" applyBorder="1" applyAlignment="1">
      <alignment horizontal="center"/>
      <protection/>
    </xf>
    <xf numFmtId="0" fontId="50" fillId="5" borderId="26" xfId="23" applyFont="1" applyFill="1" applyBorder="1" applyAlignment="1">
      <alignment horizontal="center"/>
      <protection/>
    </xf>
    <xf numFmtId="0" fontId="50" fillId="5" borderId="68" xfId="23" applyFont="1" applyFill="1" applyBorder="1" applyAlignment="1">
      <alignment horizontal="center"/>
      <protection/>
    </xf>
    <xf numFmtId="0" fontId="50" fillId="5" borderId="23" xfId="23" applyFont="1" applyFill="1" applyBorder="1" applyAlignment="1">
      <alignment horizontal="center"/>
      <protection/>
    </xf>
    <xf numFmtId="0" fontId="8" fillId="5" borderId="2" xfId="0" applyFont="1" applyFill="1" applyBorder="1" applyAlignment="1">
      <alignment horizontal="left" vertical="top" wrapText="1"/>
    </xf>
    <xf numFmtId="0" fontId="8" fillId="5" borderId="6" xfId="0" applyFont="1" applyFill="1" applyBorder="1" applyAlignment="1">
      <alignment horizontal="left" vertical="top" wrapText="1"/>
    </xf>
    <xf numFmtId="0" fontId="8" fillId="5" borderId="9" xfId="0" applyFont="1" applyFill="1" applyBorder="1" applyAlignment="1">
      <alignment horizontal="left" vertical="top" wrapText="1"/>
    </xf>
    <xf numFmtId="0" fontId="52" fillId="5" borderId="10" xfId="0" applyFont="1" applyFill="1" applyBorder="1" applyAlignment="1">
      <alignment vertical="top"/>
    </xf>
    <xf numFmtId="0" fontId="55" fillId="5" borderId="13" xfId="0" applyFont="1" applyFill="1" applyBorder="1" applyAlignment="1">
      <alignment vertical="top"/>
    </xf>
    <xf numFmtId="0" fontId="55" fillId="5" borderId="11" xfId="0" applyFont="1" applyFill="1" applyBorder="1" applyAlignment="1">
      <alignment vertical="top"/>
    </xf>
    <xf numFmtId="49" fontId="7" fillId="5" borderId="7" xfId="0" applyNumberFormat="1" applyFont="1" applyFill="1" applyBorder="1" applyAlignment="1">
      <alignment horizontal="left" vertical="top" wrapText="1"/>
    </xf>
    <xf numFmtId="49" fontId="8" fillId="5" borderId="12" xfId="0" applyNumberFormat="1" applyFont="1" applyFill="1" applyBorder="1" applyAlignment="1">
      <alignment horizontal="left" vertical="top" wrapText="1"/>
    </xf>
    <xf numFmtId="49" fontId="8" fillId="5" borderId="8" xfId="0" applyNumberFormat="1" applyFont="1" applyFill="1" applyBorder="1" applyAlignment="1">
      <alignment horizontal="left" vertical="top" wrapText="1"/>
    </xf>
    <xf numFmtId="49" fontId="8" fillId="5" borderId="2" xfId="0" applyNumberFormat="1" applyFont="1" applyFill="1" applyBorder="1" applyAlignment="1">
      <alignment horizontal="left" vertical="top" wrapText="1"/>
    </xf>
    <xf numFmtId="49" fontId="8" fillId="5" borderId="6" xfId="0" applyNumberFormat="1" applyFont="1" applyFill="1" applyBorder="1" applyAlignment="1">
      <alignment horizontal="left" vertical="top" wrapText="1"/>
    </xf>
    <xf numFmtId="49" fontId="8" fillId="5" borderId="9" xfId="0" applyNumberFormat="1" applyFont="1" applyFill="1" applyBorder="1" applyAlignment="1">
      <alignment horizontal="left" vertical="top" wrapText="1"/>
    </xf>
    <xf numFmtId="0" fontId="4" fillId="6" borderId="26" xfId="23" applyFont="1" applyFill="1" applyBorder="1" applyAlignment="1">
      <alignment horizontal="left" wrapText="1"/>
      <protection/>
    </xf>
    <xf numFmtId="0" fontId="4" fillId="6" borderId="68" xfId="23" applyFont="1" applyFill="1" applyBorder="1" applyAlignment="1">
      <alignment horizontal="left" wrapText="1"/>
      <protection/>
    </xf>
    <xf numFmtId="0" fontId="4" fillId="6" borderId="23" xfId="23" applyFont="1" applyFill="1" applyBorder="1" applyAlignment="1">
      <alignment horizontal="left" wrapText="1"/>
      <protection/>
    </xf>
    <xf numFmtId="0" fontId="38" fillId="14" borderId="49" xfId="0" applyFont="1" applyFill="1" applyBorder="1" applyAlignment="1">
      <alignment horizontal="center"/>
    </xf>
    <xf numFmtId="0" fontId="38" fillId="14" borderId="1" xfId="0" applyFont="1" applyFill="1" applyBorder="1" applyAlignment="1">
      <alignment horizontal="center"/>
    </xf>
    <xf numFmtId="0" fontId="38" fillId="14" borderId="50" xfId="0" applyFont="1" applyFill="1" applyBorder="1" applyAlignment="1">
      <alignment horizontal="center"/>
    </xf>
    <xf numFmtId="0" fontId="3" fillId="10" borderId="49" xfId="23" applyFont="1" applyFill="1" applyBorder="1" applyAlignment="1">
      <alignment horizontal="left" wrapText="1"/>
      <protection/>
    </xf>
    <xf numFmtId="0" fontId="3" fillId="10" borderId="1" xfId="23" applyFont="1" applyFill="1" applyBorder="1" applyAlignment="1">
      <alignment horizontal="left" wrapText="1"/>
      <protection/>
    </xf>
    <xf numFmtId="0" fontId="3" fillId="10" borderId="50" xfId="23" applyFont="1" applyFill="1" applyBorder="1" applyAlignment="1">
      <alignment horizontal="left" wrapText="1"/>
      <protection/>
    </xf>
    <xf numFmtId="0" fontId="27" fillId="5" borderId="45" xfId="26" applyFont="1" applyFill="1" applyBorder="1" applyAlignment="1">
      <alignment horizontal="center"/>
      <protection/>
    </xf>
    <xf numFmtId="0" fontId="27" fillId="5" borderId="46" xfId="26" applyFont="1" applyFill="1" applyBorder="1" applyAlignment="1">
      <alignment horizontal="center"/>
      <protection/>
    </xf>
    <xf numFmtId="0" fontId="8" fillId="5" borderId="49" xfId="0" applyFont="1" applyFill="1" applyBorder="1" applyAlignment="1">
      <alignment horizontal="left" wrapText="1"/>
    </xf>
    <xf numFmtId="0" fontId="8" fillId="5" borderId="1" xfId="0" applyFont="1" applyFill="1" applyBorder="1" applyAlignment="1">
      <alignment horizontal="left" wrapText="1"/>
    </xf>
    <xf numFmtId="0" fontId="8" fillId="5" borderId="50" xfId="0" applyFont="1" applyFill="1" applyBorder="1" applyAlignment="1">
      <alignment horizontal="left" wrapText="1"/>
    </xf>
    <xf numFmtId="0" fontId="14" fillId="0" borderId="69" xfId="0" applyFont="1" applyFill="1" applyBorder="1" applyAlignment="1" applyProtection="1">
      <alignment horizontal="left" vertical="center" wrapText="1"/>
      <protection/>
    </xf>
    <xf numFmtId="0" fontId="3" fillId="0" borderId="18" xfId="0" applyFont="1" applyFill="1" applyBorder="1" applyAlignment="1" applyProtection="1">
      <alignment horizontal="left" vertical="center" wrapText="1"/>
      <protection/>
    </xf>
    <xf numFmtId="0" fontId="3" fillId="0" borderId="70" xfId="0" applyFont="1" applyFill="1" applyBorder="1" applyAlignment="1" applyProtection="1">
      <alignment horizontal="left" vertical="center" wrapText="1"/>
      <protection/>
    </xf>
    <xf numFmtId="0" fontId="3" fillId="0" borderId="4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43" xfId="0" applyFont="1" applyFill="1" applyBorder="1" applyAlignment="1" applyProtection="1">
      <alignment horizontal="left" vertical="center" wrapText="1"/>
      <protection/>
    </xf>
    <xf numFmtId="0" fontId="3" fillId="0" borderId="60" xfId="0" applyFont="1" applyFill="1" applyBorder="1" applyAlignment="1" applyProtection="1">
      <alignment horizontal="left" vertical="center" wrapText="1"/>
      <protection/>
    </xf>
    <xf numFmtId="0" fontId="3" fillId="0" borderId="21" xfId="0" applyFont="1" applyFill="1" applyBorder="1" applyAlignment="1" applyProtection="1">
      <alignment horizontal="left" vertical="center" wrapText="1"/>
      <protection/>
    </xf>
    <xf numFmtId="0" fontId="3" fillId="0" borderId="58" xfId="0" applyFont="1" applyFill="1" applyBorder="1" applyAlignment="1" applyProtection="1">
      <alignment horizontal="left" vertical="center" wrapText="1"/>
      <protection/>
    </xf>
    <xf numFmtId="0" fontId="3" fillId="0" borderId="71" xfId="0" applyFont="1" applyFill="1" applyBorder="1" applyAlignment="1" applyProtection="1">
      <alignment horizontal="left" vertical="center" wrapText="1"/>
      <protection/>
    </xf>
    <xf numFmtId="0" fontId="3" fillId="0" borderId="68" xfId="0" applyFont="1" applyFill="1" applyBorder="1" applyAlignment="1" applyProtection="1">
      <alignment horizontal="left" vertical="center" wrapText="1"/>
      <protection/>
    </xf>
    <xf numFmtId="0" fontId="3" fillId="0" borderId="72" xfId="0" applyFont="1" applyFill="1" applyBorder="1" applyAlignment="1" applyProtection="1">
      <alignment horizontal="left" vertical="center" wrapText="1"/>
      <protection/>
    </xf>
    <xf numFmtId="0" fontId="47" fillId="2" borderId="15" xfId="0" applyFont="1" applyFill="1" applyBorder="1" applyAlignment="1" applyProtection="1">
      <alignment horizontal="center" vertical="top" wrapText="1"/>
      <protection/>
    </xf>
    <xf numFmtId="0" fontId="47" fillId="2" borderId="0" xfId="0" applyFont="1" applyFill="1" applyBorder="1" applyAlignment="1" applyProtection="1">
      <alignment horizontal="center" vertical="top" wrapText="1"/>
      <protection/>
    </xf>
    <xf numFmtId="0" fontId="27" fillId="5" borderId="41" xfId="24" applyFont="1" applyFill="1" applyBorder="1" applyAlignment="1">
      <alignment horizontal="center" wrapText="1"/>
      <protection/>
    </xf>
    <xf numFmtId="0" fontId="27" fillId="5" borderId="44" xfId="24" applyFont="1" applyFill="1" applyBorder="1" applyAlignment="1">
      <alignment horizontal="center" wrapText="1"/>
      <protection/>
    </xf>
    <xf numFmtId="0" fontId="27" fillId="5" borderId="45" xfId="24" applyFont="1" applyFill="1" applyBorder="1" applyAlignment="1">
      <alignment horizontal="center" wrapText="1"/>
      <protection/>
    </xf>
    <xf numFmtId="0" fontId="27" fillId="5" borderId="31" xfId="26" applyFont="1" applyFill="1" applyBorder="1" applyAlignment="1">
      <alignment horizontal="center"/>
      <protection/>
    </xf>
    <xf numFmtId="0" fontId="16" fillId="12" borderId="55" xfId="0" applyFont="1" applyFill="1" applyBorder="1" applyAlignment="1">
      <alignment horizontal="center" wrapText="1"/>
    </xf>
    <xf numFmtId="0" fontId="16" fillId="12" borderId="56" xfId="0" applyFont="1" applyFill="1" applyBorder="1" applyAlignment="1">
      <alignment horizontal="center" wrapText="1"/>
    </xf>
    <xf numFmtId="0" fontId="6" fillId="9" borderId="15" xfId="23" applyFont="1" applyFill="1" applyBorder="1" applyAlignment="1" applyProtection="1">
      <alignment horizontal="left" vertical="top"/>
      <protection locked="0"/>
    </xf>
    <xf numFmtId="0" fontId="6" fillId="9" borderId="0" xfId="23" applyFont="1" applyFill="1" applyBorder="1" applyAlignment="1" applyProtection="1">
      <alignment horizontal="left" vertical="top"/>
      <protection locked="0"/>
    </xf>
    <xf numFmtId="0" fontId="6" fillId="5" borderId="0" xfId="28" applyNumberFormat="1" applyFont="1" applyFill="1" applyAlignment="1">
      <alignment horizontal="left" vertical="top"/>
    </xf>
    <xf numFmtId="170" fontId="6" fillId="5" borderId="0" xfId="23" applyNumberFormat="1" applyFont="1" applyFill="1" applyAlignment="1">
      <alignment horizontal="left" vertical="top"/>
      <protection/>
    </xf>
    <xf numFmtId="0" fontId="30" fillId="9" borderId="38" xfId="23" applyFont="1" applyFill="1" applyBorder="1" applyAlignment="1">
      <alignment horizontal="center" vertical="top"/>
      <protection/>
    </xf>
    <xf numFmtId="0" fontId="30" fillId="9" borderId="39" xfId="23" applyFont="1" applyFill="1" applyBorder="1" applyAlignment="1">
      <alignment horizontal="center" vertical="top"/>
      <protection/>
    </xf>
    <xf numFmtId="0" fontId="30" fillId="9" borderId="48" xfId="23" applyFont="1" applyFill="1" applyBorder="1" applyAlignment="1">
      <alignment horizontal="center" vertical="top"/>
      <protection/>
    </xf>
    <xf numFmtId="0" fontId="27" fillId="5" borderId="29" xfId="26" applyFont="1" applyFill="1" applyBorder="1" applyAlignment="1">
      <alignment horizontal="center"/>
      <protection/>
    </xf>
    <xf numFmtId="0" fontId="27" fillId="5" borderId="0" xfId="26" applyFont="1" applyFill="1" applyAlignment="1">
      <alignment horizontal="center"/>
      <protection/>
    </xf>
    <xf numFmtId="0" fontId="27" fillId="5" borderId="33" xfId="26" applyFont="1" applyFill="1" applyBorder="1" applyAlignment="1">
      <alignment horizontal="center"/>
      <protection/>
    </xf>
    <xf numFmtId="0" fontId="16" fillId="11" borderId="1" xfId="0" applyFont="1" applyFill="1" applyBorder="1" applyAlignment="1">
      <alignment horizontal="center" wrapText="1"/>
    </xf>
    <xf numFmtId="0" fontId="16" fillId="11" borderId="50" xfId="0" applyFont="1" applyFill="1" applyBorder="1" applyAlignment="1">
      <alignment horizontal="center" wrapText="1"/>
    </xf>
    <xf numFmtId="0" fontId="26" fillId="5" borderId="0" xfId="25" applyFont="1" applyFill="1" applyAlignment="1">
      <alignment horizontal="left"/>
      <protection/>
    </xf>
  </cellXfs>
  <cellStyles count="15">
    <cellStyle name="Normal" xfId="0"/>
    <cellStyle name="Percent" xfId="15"/>
    <cellStyle name="Currency" xfId="16"/>
    <cellStyle name="Currency [0]" xfId="17"/>
    <cellStyle name="Comma" xfId="18"/>
    <cellStyle name="Comma [0]" xfId="19"/>
    <cellStyle name="Hyperlink" xfId="20"/>
    <cellStyle name="Hyperlink 2" xfId="21"/>
    <cellStyle name="Normal 2" xfId="22"/>
    <cellStyle name="Normal 3" xfId="23"/>
    <cellStyle name="Normal_34301 Calculations" xfId="24"/>
    <cellStyle name="Normal_Heaters EF" xfId="25"/>
    <cellStyle name="Normal_MAU" xfId="26"/>
    <cellStyle name="Normal_Sheet1" xfId="27"/>
    <cellStyle name="Percent 2" xfId="28"/>
  </cellStyles>
  <dxfs count="1">
    <dxf>
      <font>
        <color rgb="FF006100"/>
        <condense val="0"/>
        <extend val="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Input-Output'!A1" /><Relationship Id="rId5" Type="http://schemas.openxmlformats.org/officeDocument/2006/relationships/hyperlink" Target="#Instructions!A1" /><Relationship Id="rId6" Type="http://schemas.openxmlformats.org/officeDocument/2006/relationships/hyperlink" Target="#Calculations!A1" /><Relationship Id="rId7" Type="http://schemas.openxmlformats.org/officeDocument/2006/relationships/hyperlink" Target="#References!A1" /></Relationships>
</file>

<file path=xl/drawings/_rels/drawing2.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hyperlink" Target="#'Input-Output'!A1" /><Relationship Id="rId3" Type="http://schemas.openxmlformats.org/officeDocument/2006/relationships/hyperlink" Target="#Calculations!A1" /><Relationship Id="rId4" Type="http://schemas.openxmlformats.org/officeDocument/2006/relationships/hyperlink" Target="#References!A1" /><Relationship Id="rId5" Type="http://schemas.openxmlformats.org/officeDocument/2006/relationships/image" Target="../media/image3.wmf" /><Relationship Id="rId6" Type="http://schemas.openxmlformats.org/officeDocument/2006/relationships/image" Target="../media/image1.wmf" /><Relationship Id="rId7"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hyperlink" Target="#Calculations!A1" /><Relationship Id="rId2" Type="http://schemas.openxmlformats.org/officeDocument/2006/relationships/hyperlink" Target="#'All Substances'!A1" /><Relationship Id="rId3" Type="http://schemas.openxmlformats.org/officeDocument/2006/relationships/hyperlink" Target="#'Input-Output'!A1" /><Relationship Id="rId4" Type="http://schemas.openxmlformats.org/officeDocument/2006/relationships/hyperlink" Target="#Instructions!A1" /><Relationship Id="rId5" Type="http://schemas.openxmlformats.org/officeDocument/2006/relationships/hyperlink" Target="#References!A1" /><Relationship Id="rId6" Type="http://schemas.openxmlformats.org/officeDocument/2006/relationships/image" Target="../media/image1.wmf" /><Relationship Id="rId7" Type="http://schemas.openxmlformats.org/officeDocument/2006/relationships/image" Target="../media/image2.wmf" /><Relationship Id="rId8" Type="http://schemas.openxmlformats.org/officeDocument/2006/relationships/hyperlink" Target="#'Process Flow'!A1" /><Relationship Id="rId9" Type="http://schemas.openxmlformats.org/officeDocument/2006/relationships/image" Target="../media/image3.wmf" /></Relationships>
</file>

<file path=xl/drawings/_rels/drawing4.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hyperlink" Target="#Instructions!A1" /><Relationship Id="rId3" Type="http://schemas.openxmlformats.org/officeDocument/2006/relationships/hyperlink" Target="#'Input-Output'!A1" /><Relationship Id="rId4" Type="http://schemas.openxmlformats.org/officeDocument/2006/relationships/hyperlink" Target="#Calculations!A1" /><Relationship Id="rId5" Type="http://schemas.openxmlformats.org/officeDocument/2006/relationships/hyperlink" Target="#References!A1" /><Relationship Id="rId6" Type="http://schemas.openxmlformats.org/officeDocument/2006/relationships/image" Target="../media/image2.wmf" /><Relationship Id="rId7"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hyperlink" Target="#Instructions!A1" /><Relationship Id="rId5" Type="http://schemas.openxmlformats.org/officeDocument/2006/relationships/hyperlink" Target="#'Input-Output'!A1" /><Relationship Id="rId6" Type="http://schemas.openxmlformats.org/officeDocument/2006/relationships/hyperlink" Target="#Calculations!A1" /><Relationship Id="rId7" Type="http://schemas.openxmlformats.org/officeDocument/2006/relationships/hyperlink" Target="#References!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wmf" /><Relationship Id="rId3"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38</xdr:row>
      <xdr:rowOff>76200</xdr:rowOff>
    </xdr:from>
    <xdr:to>
      <xdr:col>3</xdr:col>
      <xdr:colOff>419100</xdr:colOff>
      <xdr:row>42</xdr:row>
      <xdr:rowOff>57150</xdr:rowOff>
    </xdr:to>
    <xdr:pic>
      <xdr:nvPicPr>
        <xdr:cNvPr id="27245" name="Picture 11" descr="Toronto647.wmf"/>
        <xdr:cNvPicPr preferRelativeResize="1">
          <a:picLocks noChangeAspect="1"/>
        </xdr:cNvPicPr>
      </xdr:nvPicPr>
      <xdr:blipFill>
        <a:blip r:embed="rId1"/>
        <a:stretch>
          <a:fillRect/>
        </a:stretch>
      </xdr:blipFill>
      <xdr:spPr bwMode="auto">
        <a:xfrm>
          <a:off x="1752600" y="12096750"/>
          <a:ext cx="1790700" cy="657225"/>
        </a:xfrm>
        <a:prstGeom prst="rect">
          <a:avLst/>
        </a:prstGeom>
        <a:noFill/>
        <a:ln w="9525">
          <a:noFill/>
        </a:ln>
      </xdr:spPr>
    </xdr:pic>
    <xdr:clientData/>
  </xdr:twoCellAnchor>
  <xdr:twoCellAnchor editAs="oneCell">
    <xdr:from>
      <xdr:col>3</xdr:col>
      <xdr:colOff>3038475</xdr:colOff>
      <xdr:row>38</xdr:row>
      <xdr:rowOff>104775</xdr:rowOff>
    </xdr:from>
    <xdr:to>
      <xdr:col>4</xdr:col>
      <xdr:colOff>76200</xdr:colOff>
      <xdr:row>42</xdr:row>
      <xdr:rowOff>0</xdr:rowOff>
    </xdr:to>
    <xdr:pic>
      <xdr:nvPicPr>
        <xdr:cNvPr id="27246" name="Picture 13" descr="livegreen_B.wmf"/>
        <xdr:cNvPicPr preferRelativeResize="1">
          <a:picLocks noChangeAspect="1"/>
        </xdr:cNvPicPr>
      </xdr:nvPicPr>
      <xdr:blipFill>
        <a:blip r:embed="rId2"/>
        <a:stretch>
          <a:fillRect/>
        </a:stretch>
      </xdr:blipFill>
      <xdr:spPr bwMode="auto">
        <a:xfrm>
          <a:off x="6162675" y="12125325"/>
          <a:ext cx="1685925" cy="571500"/>
        </a:xfrm>
        <a:prstGeom prst="rect">
          <a:avLst/>
        </a:prstGeom>
        <a:noFill/>
        <a:ln w="9525">
          <a:noFill/>
        </a:ln>
      </xdr:spPr>
    </xdr:pic>
    <xdr:clientData/>
  </xdr:twoCellAnchor>
  <xdr:twoCellAnchor editAs="oneCell">
    <xdr:from>
      <xdr:col>2</xdr:col>
      <xdr:colOff>76200</xdr:colOff>
      <xdr:row>0</xdr:row>
      <xdr:rowOff>161925</xdr:rowOff>
    </xdr:from>
    <xdr:to>
      <xdr:col>3</xdr:col>
      <xdr:colOff>1209675</xdr:colOff>
      <xdr:row>0</xdr:row>
      <xdr:rowOff>723900</xdr:rowOff>
    </xdr:to>
    <xdr:pic>
      <xdr:nvPicPr>
        <xdr:cNvPr id="27247" name="Picture 14" descr="ChemTRAC final logo.wmf"/>
        <xdr:cNvPicPr preferRelativeResize="1">
          <a:picLocks noChangeAspect="1"/>
        </xdr:cNvPicPr>
      </xdr:nvPicPr>
      <xdr:blipFill>
        <a:blip r:embed="rId3"/>
        <a:stretch>
          <a:fillRect/>
        </a:stretch>
      </xdr:blipFill>
      <xdr:spPr bwMode="auto">
        <a:xfrm>
          <a:off x="1800225" y="161925"/>
          <a:ext cx="2533650" cy="561975"/>
        </a:xfrm>
        <a:prstGeom prst="rect">
          <a:avLst/>
        </a:prstGeom>
        <a:noFill/>
        <a:ln w="9525">
          <a:noFill/>
        </a:ln>
      </xdr:spPr>
    </xdr:pic>
    <xdr:clientData/>
  </xdr:twoCellAnchor>
  <xdr:twoCellAnchor>
    <xdr:from>
      <xdr:col>1</xdr:col>
      <xdr:colOff>19050</xdr:colOff>
      <xdr:row>5</xdr:row>
      <xdr:rowOff>247650</xdr:rowOff>
    </xdr:from>
    <xdr:to>
      <xdr:col>1</xdr:col>
      <xdr:colOff>1028700</xdr:colOff>
      <xdr:row>6</xdr:row>
      <xdr:rowOff>19050</xdr:rowOff>
    </xdr:to>
    <xdr:sp macro="" textlink="">
      <xdr:nvSpPr>
        <xdr:cNvPr id="27248" name="Rounded Rectangle 15"/>
        <xdr:cNvSpPr>
          <a:spLocks noChangeArrowheads="1"/>
        </xdr:cNvSpPr>
      </xdr:nvSpPr>
      <xdr:spPr bwMode="auto">
        <a:xfrm>
          <a:off x="695325" y="1847850"/>
          <a:ext cx="1009650" cy="381000"/>
        </a:xfrm>
        <a:prstGeom prst="roundRect">
          <a:avLst>
            <a:gd name="adj" fmla="val 16667"/>
          </a:avLst>
        </a:prstGeom>
        <a:solidFill>
          <a:srgbClr val="99CCFF"/>
        </a:solidFill>
        <a:ln w="25400" algn="ctr">
          <a:solidFill>
            <a:srgbClr val="C6D9F1"/>
          </a:solidFill>
          <a:round/>
          <a:headEnd type="none"/>
          <a:tailEnd type="none"/>
        </a:ln>
      </xdr:spPr>
    </xdr:sp>
    <xdr:clientData/>
  </xdr:twoCellAnchor>
  <xdr:twoCellAnchor>
    <xdr:from>
      <xdr:col>1</xdr:col>
      <xdr:colOff>0</xdr:colOff>
      <xdr:row>6</xdr:row>
      <xdr:rowOff>171450</xdr:rowOff>
    </xdr:from>
    <xdr:to>
      <xdr:col>1</xdr:col>
      <xdr:colOff>1019175</xdr:colOff>
      <xdr:row>8</xdr:row>
      <xdr:rowOff>161925</xdr:rowOff>
    </xdr:to>
    <xdr:sp macro="" textlink="">
      <xdr:nvSpPr>
        <xdr:cNvPr id="27249" name="Rounded Rectangle 15"/>
        <xdr:cNvSpPr>
          <a:spLocks noChangeArrowheads="1"/>
        </xdr:cNvSpPr>
      </xdr:nvSpPr>
      <xdr:spPr bwMode="auto">
        <a:xfrm>
          <a:off x="676275" y="2381250"/>
          <a:ext cx="1019175" cy="371475"/>
        </a:xfrm>
        <a:prstGeom prst="roundRect">
          <a:avLst>
            <a:gd name="adj" fmla="val 16667"/>
          </a:avLst>
        </a:prstGeom>
        <a:solidFill>
          <a:srgbClr val="9999FF"/>
        </a:solidFill>
        <a:ln w="25400" algn="ctr">
          <a:solidFill>
            <a:srgbClr val="C6D9F1"/>
          </a:solidFill>
          <a:round/>
          <a:headEnd type="none"/>
          <a:tailEnd type="none"/>
        </a:ln>
      </xdr:spPr>
    </xdr:sp>
    <xdr:clientData/>
  </xdr:twoCellAnchor>
  <xdr:twoCellAnchor>
    <xdr:from>
      <xdr:col>1</xdr:col>
      <xdr:colOff>47625</xdr:colOff>
      <xdr:row>7</xdr:row>
      <xdr:rowOff>47625</xdr:rowOff>
    </xdr:from>
    <xdr:to>
      <xdr:col>1</xdr:col>
      <xdr:colOff>1019175</xdr:colOff>
      <xdr:row>8</xdr:row>
      <xdr:rowOff>114300</xdr:rowOff>
    </xdr:to>
    <xdr:sp macro="" textlink="">
      <xdr:nvSpPr>
        <xdr:cNvPr id="3414" name="TextBox 21">
          <a:hlinkClick r:id="rId4"/>
        </xdr:cNvPr>
        <xdr:cNvSpPr txBox="1">
          <a:spLocks noChangeArrowheads="1"/>
        </xdr:cNvSpPr>
      </xdr:nvSpPr>
      <xdr:spPr bwMode="auto">
        <a:xfrm>
          <a:off x="723900" y="2447925"/>
          <a:ext cx="971550" cy="257175"/>
        </a:xfrm>
        <a:prstGeom prst="rect">
          <a:avLst/>
        </a:prstGeom>
        <a:noFill/>
        <a:ln w="9525">
          <a:noFill/>
        </a:ln>
      </xdr:spPr>
      <xdr:txBody>
        <a:bodyPr vertOverflow="clip" wrap="square" lIns="27432" tIns="27432" rIns="27432" bIns="0" anchor="t" upright="1"/>
        <a:lstStyle/>
        <a:p>
          <a:pPr algn="ctr" rtl="0">
            <a:defRPr sz="1000"/>
          </a:pPr>
          <a:r>
            <a:rPr lang="en-CA" sz="1100" b="1" i="0" u="none" strike="noStrike" baseline="0">
              <a:solidFill>
                <a:srgbClr val="000000"/>
              </a:solidFill>
              <a:latin typeface="Times New Roman"/>
              <a:cs typeface="Times New Roman"/>
            </a:rPr>
            <a:t>Input/Output</a:t>
          </a:r>
        </a:p>
      </xdr:txBody>
    </xdr:sp>
    <xdr:clientData/>
  </xdr:twoCellAnchor>
  <xdr:twoCellAnchor>
    <xdr:from>
      <xdr:col>1</xdr:col>
      <xdr:colOff>9525</xdr:colOff>
      <xdr:row>5</xdr:row>
      <xdr:rowOff>304800</xdr:rowOff>
    </xdr:from>
    <xdr:to>
      <xdr:col>1</xdr:col>
      <xdr:colOff>1047750</xdr:colOff>
      <xdr:row>5</xdr:row>
      <xdr:rowOff>542925</xdr:rowOff>
    </xdr:to>
    <xdr:sp macro="" textlink="">
      <xdr:nvSpPr>
        <xdr:cNvPr id="2" name="TextBox 22">
          <a:hlinkClick r:id="rId5"/>
        </xdr:cNvPr>
        <xdr:cNvSpPr txBox="1"/>
      </xdr:nvSpPr>
      <xdr:spPr>
        <a:xfrm>
          <a:off x="685800" y="1905000"/>
          <a:ext cx="1038225"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algn="ctr"/>
          <a:r>
            <a:rPr lang="en-US" sz="1100" b="1">
              <a:latin typeface="Times New Roman" pitchFamily="18" charset="0"/>
              <a:cs typeface="Times New Roman" pitchFamily="18" charset="0"/>
            </a:rPr>
            <a:t>Instructions</a:t>
          </a:r>
        </a:p>
      </xdr:txBody>
    </xdr:sp>
    <xdr:clientData/>
  </xdr:twoCellAnchor>
  <xdr:twoCellAnchor>
    <xdr:from>
      <xdr:col>1</xdr:col>
      <xdr:colOff>9525</xdr:colOff>
      <xdr:row>9</xdr:row>
      <xdr:rowOff>76200</xdr:rowOff>
    </xdr:from>
    <xdr:to>
      <xdr:col>1</xdr:col>
      <xdr:colOff>981075</xdr:colOff>
      <xdr:row>11</xdr:row>
      <xdr:rowOff>0</xdr:rowOff>
    </xdr:to>
    <xdr:sp macro="" textlink="">
      <xdr:nvSpPr>
        <xdr:cNvPr id="27252" name="Rounded Rectangle 19"/>
        <xdr:cNvSpPr>
          <a:spLocks noChangeArrowheads="1"/>
        </xdr:cNvSpPr>
      </xdr:nvSpPr>
      <xdr:spPr bwMode="auto">
        <a:xfrm>
          <a:off x="685800" y="2857500"/>
          <a:ext cx="971550" cy="381000"/>
        </a:xfrm>
        <a:prstGeom prst="roundRect">
          <a:avLst>
            <a:gd name="adj" fmla="val 16667"/>
          </a:avLst>
        </a:prstGeom>
        <a:solidFill>
          <a:srgbClr val="376092"/>
        </a:solidFill>
        <a:ln w="25400" algn="ctr">
          <a:solidFill>
            <a:srgbClr val="376092"/>
          </a:solidFill>
          <a:round/>
          <a:headEnd type="none"/>
          <a:tailEnd type="none"/>
        </a:ln>
      </xdr:spPr>
    </xdr:sp>
    <xdr:clientData/>
  </xdr:twoCellAnchor>
  <xdr:twoCellAnchor>
    <xdr:from>
      <xdr:col>1</xdr:col>
      <xdr:colOff>47625</xdr:colOff>
      <xdr:row>9</xdr:row>
      <xdr:rowOff>142875</xdr:rowOff>
    </xdr:from>
    <xdr:to>
      <xdr:col>1</xdr:col>
      <xdr:colOff>1000125</xdr:colOff>
      <xdr:row>10</xdr:row>
      <xdr:rowOff>200025</xdr:rowOff>
    </xdr:to>
    <xdr:sp macro="" textlink="">
      <xdr:nvSpPr>
        <xdr:cNvPr id="3419" name="TextBox 19">
          <a:hlinkClick r:id="rId6"/>
        </xdr:cNvPr>
        <xdr:cNvSpPr txBox="1">
          <a:spLocks noChangeArrowheads="1"/>
        </xdr:cNvSpPr>
      </xdr:nvSpPr>
      <xdr:spPr bwMode="auto">
        <a:xfrm>
          <a:off x="723900" y="2924175"/>
          <a:ext cx="952500" cy="276225"/>
        </a:xfrm>
        <a:prstGeom prst="rect">
          <a:avLst/>
        </a:prstGeom>
        <a:noFill/>
        <a:ln w="9525">
          <a:noFill/>
        </a:ln>
      </xdr:spPr>
      <xdr:txBody>
        <a:bodyPr vertOverflow="clip" wrap="square" lIns="27432" tIns="27432" rIns="27432" bIns="0" anchor="ctr" upright="1"/>
        <a:lstStyle/>
        <a:p>
          <a:pPr algn="ctr" rtl="0">
            <a:defRPr sz="1000"/>
          </a:pPr>
          <a:r>
            <a:rPr lang="en-CA" sz="1100" b="0" i="0" u="none" strike="noStrike" baseline="0">
              <a:solidFill>
                <a:srgbClr val="FFFFFF"/>
              </a:solidFill>
              <a:latin typeface="Times New Roman"/>
              <a:cs typeface="Times New Roman"/>
            </a:rPr>
            <a:t>Calculations</a:t>
          </a:r>
        </a:p>
      </xdr:txBody>
    </xdr:sp>
    <xdr:clientData/>
  </xdr:twoCellAnchor>
  <xdr:twoCellAnchor>
    <xdr:from>
      <xdr:col>1</xdr:col>
      <xdr:colOff>38100</xdr:colOff>
      <xdr:row>11</xdr:row>
      <xdr:rowOff>114300</xdr:rowOff>
    </xdr:from>
    <xdr:to>
      <xdr:col>1</xdr:col>
      <xdr:colOff>1009650</xdr:colOff>
      <xdr:row>12</xdr:row>
      <xdr:rowOff>219075</xdr:rowOff>
    </xdr:to>
    <xdr:sp macro="" textlink="">
      <xdr:nvSpPr>
        <xdr:cNvPr id="27254" name="Rounded Rectangle 20"/>
        <xdr:cNvSpPr>
          <a:spLocks noChangeArrowheads="1"/>
        </xdr:cNvSpPr>
      </xdr:nvSpPr>
      <xdr:spPr bwMode="auto">
        <a:xfrm>
          <a:off x="714375" y="3352800"/>
          <a:ext cx="971550" cy="342900"/>
        </a:xfrm>
        <a:prstGeom prst="roundRect">
          <a:avLst>
            <a:gd name="adj" fmla="val 16667"/>
          </a:avLst>
        </a:prstGeom>
        <a:solidFill>
          <a:srgbClr val="10253F"/>
        </a:solidFill>
        <a:ln w="25400" algn="ctr">
          <a:solidFill>
            <a:srgbClr val="10253F"/>
          </a:solidFill>
          <a:round/>
          <a:headEnd type="none"/>
          <a:tailEnd type="none"/>
        </a:ln>
      </xdr:spPr>
    </xdr:sp>
    <xdr:clientData/>
  </xdr:twoCellAnchor>
  <xdr:twoCellAnchor>
    <xdr:from>
      <xdr:col>1</xdr:col>
      <xdr:colOff>85725</xdr:colOff>
      <xdr:row>11</xdr:row>
      <xdr:rowOff>76200</xdr:rowOff>
    </xdr:from>
    <xdr:to>
      <xdr:col>1</xdr:col>
      <xdr:colOff>962025</xdr:colOff>
      <xdr:row>12</xdr:row>
      <xdr:rowOff>133350</xdr:rowOff>
    </xdr:to>
    <xdr:sp macro="" textlink="">
      <xdr:nvSpPr>
        <xdr:cNvPr id="25" name="TextBox 24">
          <a:hlinkClick r:id="rId7"/>
        </xdr:cNvPr>
        <xdr:cNvSpPr txBox="1"/>
      </xdr:nvSpPr>
      <xdr:spPr>
        <a:xfrm>
          <a:off x="762000" y="3314700"/>
          <a:ext cx="876300"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ctr"/>
        <a:lstStyle/>
        <a:p>
          <a:pPr algn="ctr"/>
          <a:r>
            <a:rPr lang="en-US" sz="1100" b="1">
              <a:solidFill>
                <a:schemeClr val="bg1"/>
              </a:solidFill>
              <a:latin typeface="Times New Roman" pitchFamily="18" charset="0"/>
              <a:cs typeface="Times New Roman" pitchFamily="18" charset="0"/>
            </a:rPr>
            <a:t>References</a:t>
          </a:r>
        </a:p>
      </xdr:txBody>
    </xdr:sp>
    <xdr:clientData/>
  </xdr:twoCellAnchor>
  <xdr:twoCellAnchor>
    <xdr:from>
      <xdr:col>0</xdr:col>
      <xdr:colOff>28575</xdr:colOff>
      <xdr:row>5</xdr:row>
      <xdr:rowOff>95250</xdr:rowOff>
    </xdr:from>
    <xdr:to>
      <xdr:col>1</xdr:col>
      <xdr:colOff>38100</xdr:colOff>
      <xdr:row>6</xdr:row>
      <xdr:rowOff>133350</xdr:rowOff>
    </xdr:to>
    <xdr:grpSp>
      <xdr:nvGrpSpPr>
        <xdr:cNvPr id="27256" name="Group 372"/>
        <xdr:cNvGrpSpPr>
          <a:grpSpLocks/>
        </xdr:cNvGrpSpPr>
      </xdr:nvGrpSpPr>
      <xdr:grpSpPr bwMode="auto">
        <a:xfrm>
          <a:off x="28575" y="1695450"/>
          <a:ext cx="685800" cy="647700"/>
          <a:chOff x="2" y="119"/>
          <a:chExt cx="45" cy="53"/>
        </a:xfrm>
      </xdr:grpSpPr>
      <xdr:sp macro="" textlink="">
        <xdr:nvSpPr>
          <xdr:cNvPr id="27257" name="AutoShape 373"/>
          <xdr:cNvSpPr>
            <a:spLocks noChangeArrowheads="1"/>
          </xdr:cNvSpPr>
        </xdr:nvSpPr>
        <xdr:spPr bwMode="auto">
          <a:xfrm>
            <a:off x="2" y="119"/>
            <a:ext cx="45" cy="53"/>
          </a:xfrm>
          <a:prstGeom prst="rightArrow">
            <a:avLst>
              <a:gd name="adj1" fmla="val 50944"/>
              <a:gd name="adj2" fmla="val 45653"/>
            </a:avLst>
          </a:prstGeom>
          <a:solidFill>
            <a:srgbClr val="00CCFF"/>
          </a:solidFill>
          <a:ln w="9525">
            <a:solidFill>
              <a:srgbClr val="000000"/>
            </a:solidFill>
            <a:miter lim="800000"/>
            <a:headEnd type="none"/>
            <a:tailEnd type="none"/>
          </a:ln>
        </xdr:spPr>
      </xdr:sp>
      <xdr:sp macro="" textlink="">
        <xdr:nvSpPr>
          <xdr:cNvPr id="21" name="Text Box 374"/>
          <xdr:cNvSpPr txBox="1">
            <a:spLocks noChangeArrowheads="1"/>
          </xdr:cNvSpPr>
        </xdr:nvSpPr>
        <xdr:spPr bwMode="auto">
          <a:xfrm>
            <a:off x="3" y="134"/>
            <a:ext cx="41" cy="23"/>
          </a:xfrm>
          <a:prstGeom prst="rect">
            <a:avLst/>
          </a:prstGeom>
          <a:noFill/>
          <a:ln w="9525">
            <a:noFill/>
          </a:ln>
        </xdr:spPr>
        <xdr:txBody>
          <a:bodyPr vertOverflow="clip" wrap="square" lIns="27432" tIns="18288" rIns="0" bIns="0" anchor="ctr" upright="1"/>
          <a:lstStyle/>
          <a:p>
            <a:pPr algn="l" rtl="0">
              <a:defRPr sz="1000"/>
            </a:pPr>
            <a:r>
              <a:rPr lang="en-CA" sz="800" b="1" i="0" u="none" strike="noStrike" baseline="0">
                <a:solidFill>
                  <a:srgbClr val="000000"/>
                </a:solidFill>
                <a:latin typeface="Times New Roman"/>
                <a:cs typeface="Times New Roman"/>
              </a:rPr>
              <a:t>You are here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3</xdr:row>
      <xdr:rowOff>152400</xdr:rowOff>
    </xdr:from>
    <xdr:to>
      <xdr:col>1</xdr:col>
      <xdr:colOff>228600</xdr:colOff>
      <xdr:row>4</xdr:row>
      <xdr:rowOff>95250</xdr:rowOff>
    </xdr:to>
    <xdr:sp macro="" textlink="">
      <xdr:nvSpPr>
        <xdr:cNvPr id="2" name="Rounded Rectangle 15"/>
        <xdr:cNvSpPr>
          <a:spLocks noChangeArrowheads="1"/>
        </xdr:cNvSpPr>
      </xdr:nvSpPr>
      <xdr:spPr bwMode="auto">
        <a:xfrm>
          <a:off x="685800" y="1219200"/>
          <a:ext cx="1200150" cy="390525"/>
        </a:xfrm>
        <a:prstGeom prst="roundRect">
          <a:avLst>
            <a:gd name="adj" fmla="val 16667"/>
          </a:avLst>
        </a:prstGeom>
        <a:solidFill>
          <a:srgbClr val="99CCFF"/>
        </a:solidFill>
        <a:ln w="25400" algn="ctr">
          <a:solidFill>
            <a:srgbClr val="C6D9F1"/>
          </a:solidFill>
          <a:round/>
          <a:headEnd type="none"/>
          <a:tailEnd type="none"/>
        </a:ln>
      </xdr:spPr>
    </xdr:sp>
    <xdr:clientData/>
  </xdr:twoCellAnchor>
  <xdr:twoCellAnchor>
    <xdr:from>
      <xdr:col>0</xdr:col>
      <xdr:colOff>666750</xdr:colOff>
      <xdr:row>5</xdr:row>
      <xdr:rowOff>0</xdr:rowOff>
    </xdr:from>
    <xdr:to>
      <xdr:col>1</xdr:col>
      <xdr:colOff>219075</xdr:colOff>
      <xdr:row>5</xdr:row>
      <xdr:rowOff>371475</xdr:rowOff>
    </xdr:to>
    <xdr:sp macro="" textlink="">
      <xdr:nvSpPr>
        <xdr:cNvPr id="3" name="Rounded Rectangle 15"/>
        <xdr:cNvSpPr>
          <a:spLocks noChangeArrowheads="1"/>
        </xdr:cNvSpPr>
      </xdr:nvSpPr>
      <xdr:spPr bwMode="auto">
        <a:xfrm>
          <a:off x="666750" y="1762125"/>
          <a:ext cx="1209675" cy="371475"/>
        </a:xfrm>
        <a:prstGeom prst="roundRect">
          <a:avLst>
            <a:gd name="adj" fmla="val 16667"/>
          </a:avLst>
        </a:prstGeom>
        <a:solidFill>
          <a:srgbClr val="9999FF"/>
        </a:solidFill>
        <a:ln w="25400" algn="ctr">
          <a:solidFill>
            <a:srgbClr val="C6D9F1"/>
          </a:solidFill>
          <a:round/>
          <a:headEnd type="none"/>
          <a:tailEnd type="none"/>
        </a:ln>
      </xdr:spPr>
    </xdr:sp>
    <xdr:clientData/>
  </xdr:twoCellAnchor>
  <xdr:twoCellAnchor>
    <xdr:from>
      <xdr:col>0</xdr:col>
      <xdr:colOff>666750</xdr:colOff>
      <xdr:row>5</xdr:row>
      <xdr:rowOff>476250</xdr:rowOff>
    </xdr:from>
    <xdr:to>
      <xdr:col>1</xdr:col>
      <xdr:colOff>200025</xdr:colOff>
      <xdr:row>6</xdr:row>
      <xdr:rowOff>228600</xdr:rowOff>
    </xdr:to>
    <xdr:sp macro="" textlink="">
      <xdr:nvSpPr>
        <xdr:cNvPr id="4" name="Rounded Rectangle 19"/>
        <xdr:cNvSpPr>
          <a:spLocks noChangeArrowheads="1"/>
        </xdr:cNvSpPr>
      </xdr:nvSpPr>
      <xdr:spPr bwMode="auto">
        <a:xfrm>
          <a:off x="666750" y="2238375"/>
          <a:ext cx="1190625" cy="371475"/>
        </a:xfrm>
        <a:prstGeom prst="roundRect">
          <a:avLst>
            <a:gd name="adj" fmla="val 16667"/>
          </a:avLst>
        </a:prstGeom>
        <a:solidFill>
          <a:srgbClr val="376092"/>
        </a:solidFill>
        <a:ln w="25400" algn="ctr">
          <a:solidFill>
            <a:srgbClr val="376092"/>
          </a:solidFill>
          <a:round/>
          <a:headEnd type="none"/>
          <a:tailEnd type="none"/>
        </a:ln>
      </xdr:spPr>
    </xdr:sp>
    <xdr:clientData/>
  </xdr:twoCellAnchor>
  <xdr:twoCellAnchor>
    <xdr:from>
      <xdr:col>0</xdr:col>
      <xdr:colOff>704850</xdr:colOff>
      <xdr:row>7</xdr:row>
      <xdr:rowOff>57150</xdr:rowOff>
    </xdr:from>
    <xdr:to>
      <xdr:col>1</xdr:col>
      <xdr:colOff>228600</xdr:colOff>
      <xdr:row>8</xdr:row>
      <xdr:rowOff>133350</xdr:rowOff>
    </xdr:to>
    <xdr:sp macro="" textlink="">
      <xdr:nvSpPr>
        <xdr:cNvPr id="5" name="Rounded Rectangle 20"/>
        <xdr:cNvSpPr>
          <a:spLocks noChangeArrowheads="1"/>
        </xdr:cNvSpPr>
      </xdr:nvSpPr>
      <xdr:spPr bwMode="auto">
        <a:xfrm>
          <a:off x="704850" y="2724150"/>
          <a:ext cx="1181100" cy="352425"/>
        </a:xfrm>
        <a:prstGeom prst="roundRect">
          <a:avLst>
            <a:gd name="adj" fmla="val 16667"/>
          </a:avLst>
        </a:prstGeom>
        <a:solidFill>
          <a:srgbClr val="10253F"/>
        </a:solidFill>
        <a:ln w="25400" algn="ctr">
          <a:solidFill>
            <a:srgbClr val="10253F"/>
          </a:solidFill>
          <a:round/>
          <a:headEnd type="none"/>
          <a:tailEnd type="none"/>
        </a:ln>
      </xdr:spPr>
    </xdr:sp>
    <xdr:clientData/>
  </xdr:twoCellAnchor>
  <xdr:twoCellAnchor>
    <xdr:from>
      <xdr:col>0</xdr:col>
      <xdr:colOff>0</xdr:colOff>
      <xdr:row>2</xdr:row>
      <xdr:rowOff>238125</xdr:rowOff>
    </xdr:from>
    <xdr:to>
      <xdr:col>0</xdr:col>
      <xdr:colOff>666750</xdr:colOff>
      <xdr:row>5</xdr:row>
      <xdr:rowOff>19050</xdr:rowOff>
    </xdr:to>
    <xdr:grpSp>
      <xdr:nvGrpSpPr>
        <xdr:cNvPr id="6" name="Group 372"/>
        <xdr:cNvGrpSpPr>
          <a:grpSpLocks/>
        </xdr:cNvGrpSpPr>
      </xdr:nvGrpSpPr>
      <xdr:grpSpPr bwMode="auto">
        <a:xfrm>
          <a:off x="0" y="1057275"/>
          <a:ext cx="666750" cy="723900"/>
          <a:chOff x="2" y="119"/>
          <a:chExt cx="45" cy="53"/>
        </a:xfrm>
      </xdr:grpSpPr>
      <xdr:sp macro="" textlink="">
        <xdr:nvSpPr>
          <xdr:cNvPr id="7" name="AutoShape 373"/>
          <xdr:cNvSpPr>
            <a:spLocks noChangeArrowheads="1"/>
          </xdr:cNvSpPr>
        </xdr:nvSpPr>
        <xdr:spPr bwMode="auto">
          <a:xfrm>
            <a:off x="2" y="119"/>
            <a:ext cx="45" cy="53"/>
          </a:xfrm>
          <a:prstGeom prst="rightArrow">
            <a:avLst>
              <a:gd name="adj1" fmla="val 50944"/>
              <a:gd name="adj2" fmla="val 45653"/>
            </a:avLst>
          </a:prstGeom>
          <a:solidFill>
            <a:srgbClr val="00CCFF"/>
          </a:solidFill>
          <a:ln w="9525">
            <a:solidFill>
              <a:srgbClr val="000000"/>
            </a:solidFill>
            <a:miter lim="800000"/>
            <a:headEnd type="none"/>
            <a:tailEnd type="none"/>
          </a:ln>
        </xdr:spPr>
      </xdr:sp>
      <xdr:sp macro="" textlink="">
        <xdr:nvSpPr>
          <xdr:cNvPr id="8" name="Text Box 374"/>
          <xdr:cNvSpPr txBox="1">
            <a:spLocks noChangeArrowheads="1"/>
          </xdr:cNvSpPr>
        </xdr:nvSpPr>
        <xdr:spPr bwMode="auto">
          <a:xfrm>
            <a:off x="3" y="134"/>
            <a:ext cx="41" cy="23"/>
          </a:xfrm>
          <a:prstGeom prst="rect">
            <a:avLst/>
          </a:prstGeom>
          <a:noFill/>
          <a:ln w="9525">
            <a:noFill/>
          </a:ln>
        </xdr:spPr>
        <xdr:txBody>
          <a:bodyPr vertOverflow="clip" wrap="square" lIns="27432" tIns="18288" rIns="0" bIns="0" anchor="ctr" upright="1"/>
          <a:lstStyle/>
          <a:p>
            <a:pPr algn="l" rtl="0">
              <a:defRPr sz="1000"/>
            </a:pPr>
            <a:r>
              <a:rPr lang="en-CA" sz="800" b="1" i="0" u="none" strike="noStrike" baseline="0">
                <a:solidFill>
                  <a:srgbClr val="000000"/>
                </a:solidFill>
                <a:latin typeface="Times New Roman"/>
                <a:cs typeface="Times New Roman"/>
              </a:rPr>
              <a:t>You are here</a:t>
            </a:r>
          </a:p>
        </xdr:txBody>
      </xdr:sp>
    </xdr:grpSp>
    <xdr:clientData/>
  </xdr:twoCellAnchor>
  <xdr:twoCellAnchor>
    <xdr:from>
      <xdr:col>0</xdr:col>
      <xdr:colOff>781050</xdr:colOff>
      <xdr:row>3</xdr:row>
      <xdr:rowOff>238125</xdr:rowOff>
    </xdr:from>
    <xdr:to>
      <xdr:col>1</xdr:col>
      <xdr:colOff>114300</xdr:colOff>
      <xdr:row>4</xdr:row>
      <xdr:rowOff>38100</xdr:rowOff>
    </xdr:to>
    <xdr:sp macro="" textlink="">
      <xdr:nvSpPr>
        <xdr:cNvPr id="16" name="TextBox 22">
          <a:hlinkClick r:id="rId1"/>
        </xdr:cNvPr>
        <xdr:cNvSpPr txBox="1"/>
      </xdr:nvSpPr>
      <xdr:spPr>
        <a:xfrm>
          <a:off x="781050" y="1304925"/>
          <a:ext cx="990600"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algn="ctr"/>
          <a:r>
            <a:rPr lang="en-US" sz="1100" b="1">
              <a:latin typeface="Times New Roman" pitchFamily="18" charset="0"/>
              <a:cs typeface="Times New Roman" pitchFamily="18" charset="0"/>
            </a:rPr>
            <a:t>Instructions</a:t>
          </a:r>
        </a:p>
      </xdr:txBody>
    </xdr:sp>
    <xdr:clientData/>
  </xdr:twoCellAnchor>
  <xdr:twoCellAnchor>
    <xdr:from>
      <xdr:col>0</xdr:col>
      <xdr:colOff>752475</xdr:colOff>
      <xdr:row>5</xdr:row>
      <xdr:rowOff>57150</xdr:rowOff>
    </xdr:from>
    <xdr:to>
      <xdr:col>1</xdr:col>
      <xdr:colOff>19050</xdr:colOff>
      <xdr:row>5</xdr:row>
      <xdr:rowOff>314325</xdr:rowOff>
    </xdr:to>
    <xdr:sp macro="" textlink="">
      <xdr:nvSpPr>
        <xdr:cNvPr id="17" name="TextBox 21">
          <a:hlinkClick r:id="rId2"/>
        </xdr:cNvPr>
        <xdr:cNvSpPr txBox="1">
          <a:spLocks noChangeArrowheads="1"/>
        </xdr:cNvSpPr>
      </xdr:nvSpPr>
      <xdr:spPr bwMode="auto">
        <a:xfrm>
          <a:off x="752475" y="1819275"/>
          <a:ext cx="923925" cy="257175"/>
        </a:xfrm>
        <a:prstGeom prst="rect">
          <a:avLst/>
        </a:prstGeom>
        <a:noFill/>
        <a:ln w="9525">
          <a:noFill/>
        </a:ln>
      </xdr:spPr>
      <xdr:txBody>
        <a:bodyPr vertOverflow="clip" wrap="square" lIns="27432" tIns="27432" rIns="27432" bIns="0" anchor="t" upright="1"/>
        <a:lstStyle/>
        <a:p>
          <a:pPr algn="ctr" rtl="0">
            <a:defRPr sz="1000"/>
          </a:pPr>
          <a:r>
            <a:rPr lang="en-CA" sz="1100" b="1" i="0" u="none" strike="noStrike" baseline="0">
              <a:solidFill>
                <a:srgbClr val="000000"/>
              </a:solidFill>
              <a:latin typeface="Times New Roman"/>
              <a:cs typeface="Times New Roman"/>
            </a:rPr>
            <a:t>Input/Output</a:t>
          </a:r>
        </a:p>
      </xdr:txBody>
    </xdr:sp>
    <xdr:clientData/>
  </xdr:twoCellAnchor>
  <xdr:twoCellAnchor>
    <xdr:from>
      <xdr:col>0</xdr:col>
      <xdr:colOff>800100</xdr:colOff>
      <xdr:row>5</xdr:row>
      <xdr:rowOff>542925</xdr:rowOff>
    </xdr:from>
    <xdr:to>
      <xdr:col>1</xdr:col>
      <xdr:colOff>47625</xdr:colOff>
      <xdr:row>6</xdr:row>
      <xdr:rowOff>190500</xdr:rowOff>
    </xdr:to>
    <xdr:sp macro="" textlink="">
      <xdr:nvSpPr>
        <xdr:cNvPr id="18" name="TextBox 19">
          <a:hlinkClick r:id="rId3"/>
        </xdr:cNvPr>
        <xdr:cNvSpPr txBox="1">
          <a:spLocks noChangeArrowheads="1"/>
        </xdr:cNvSpPr>
      </xdr:nvSpPr>
      <xdr:spPr bwMode="auto">
        <a:xfrm>
          <a:off x="800100" y="2305050"/>
          <a:ext cx="904875" cy="266700"/>
        </a:xfrm>
        <a:prstGeom prst="rect">
          <a:avLst/>
        </a:prstGeom>
        <a:noFill/>
        <a:ln w="9525">
          <a:noFill/>
        </a:ln>
      </xdr:spPr>
      <xdr:txBody>
        <a:bodyPr vertOverflow="clip" wrap="square" lIns="27432" tIns="27432" rIns="27432" bIns="0" anchor="ctr" upright="1"/>
        <a:lstStyle/>
        <a:p>
          <a:pPr algn="ctr" rtl="0">
            <a:defRPr sz="1000"/>
          </a:pPr>
          <a:r>
            <a:rPr lang="en-CA" sz="1100" b="1" i="0" u="none" strike="noStrike" baseline="0">
              <a:solidFill>
                <a:srgbClr val="FFFFFF"/>
              </a:solidFill>
              <a:latin typeface="Times New Roman"/>
              <a:cs typeface="Times New Roman"/>
            </a:rPr>
            <a:t>Calculations</a:t>
          </a:r>
        </a:p>
      </xdr:txBody>
    </xdr:sp>
    <xdr:clientData/>
  </xdr:twoCellAnchor>
  <xdr:twoCellAnchor>
    <xdr:from>
      <xdr:col>0</xdr:col>
      <xdr:colOff>790575</xdr:colOff>
      <xdr:row>7</xdr:row>
      <xdr:rowOff>95250</xdr:rowOff>
    </xdr:from>
    <xdr:to>
      <xdr:col>0</xdr:col>
      <xdr:colOff>1657350</xdr:colOff>
      <xdr:row>8</xdr:row>
      <xdr:rowOff>104775</xdr:rowOff>
    </xdr:to>
    <xdr:sp macro="" textlink="">
      <xdr:nvSpPr>
        <xdr:cNvPr id="19" name="TextBox 18">
          <a:hlinkClick r:id="rId4"/>
        </xdr:cNvPr>
        <xdr:cNvSpPr txBox="1"/>
      </xdr:nvSpPr>
      <xdr:spPr>
        <a:xfrm>
          <a:off x="790575" y="2762250"/>
          <a:ext cx="866775" cy="2857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ctr"/>
        <a:lstStyle/>
        <a:p>
          <a:pPr algn="ctr"/>
          <a:r>
            <a:rPr lang="en-US" sz="1100" b="1">
              <a:solidFill>
                <a:schemeClr val="bg1"/>
              </a:solidFill>
              <a:latin typeface="Times New Roman" pitchFamily="18" charset="0"/>
              <a:cs typeface="Times New Roman" pitchFamily="18" charset="0"/>
            </a:rPr>
            <a:t>References</a:t>
          </a:r>
        </a:p>
      </xdr:txBody>
    </xdr:sp>
    <xdr:clientData/>
  </xdr:twoCellAnchor>
  <xdr:twoCellAnchor editAs="oneCell">
    <xdr:from>
      <xdr:col>2</xdr:col>
      <xdr:colOff>0</xdr:colOff>
      <xdr:row>0</xdr:row>
      <xdr:rowOff>0</xdr:rowOff>
    </xdr:from>
    <xdr:to>
      <xdr:col>3</xdr:col>
      <xdr:colOff>2305050</xdr:colOff>
      <xdr:row>0</xdr:row>
      <xdr:rowOff>561975</xdr:rowOff>
    </xdr:to>
    <xdr:pic>
      <xdr:nvPicPr>
        <xdr:cNvPr id="13" name="Picture 14" descr="ChemTRAC final logo.wmf"/>
        <xdr:cNvPicPr preferRelativeResize="1">
          <a:picLocks noChangeAspect="1"/>
        </xdr:cNvPicPr>
      </xdr:nvPicPr>
      <xdr:blipFill>
        <a:blip r:embed="rId5"/>
        <a:stretch>
          <a:fillRect/>
        </a:stretch>
      </xdr:blipFill>
      <xdr:spPr bwMode="auto">
        <a:xfrm>
          <a:off x="2028825" y="0"/>
          <a:ext cx="2571750" cy="561975"/>
        </a:xfrm>
        <a:prstGeom prst="rect">
          <a:avLst/>
        </a:prstGeom>
        <a:noFill/>
        <a:ln w="9525">
          <a:noFill/>
        </a:ln>
      </xdr:spPr>
    </xdr:pic>
    <xdr:clientData/>
  </xdr:twoCellAnchor>
  <xdr:twoCellAnchor editAs="oneCell">
    <xdr:from>
      <xdr:col>1</xdr:col>
      <xdr:colOff>142875</xdr:colOff>
      <xdr:row>74</xdr:row>
      <xdr:rowOff>9525</xdr:rowOff>
    </xdr:from>
    <xdr:to>
      <xdr:col>3</xdr:col>
      <xdr:colOff>1314450</xdr:colOff>
      <xdr:row>77</xdr:row>
      <xdr:rowOff>66675</xdr:rowOff>
    </xdr:to>
    <xdr:pic>
      <xdr:nvPicPr>
        <xdr:cNvPr id="14" name="Picture 11" descr="Toronto647.wmf"/>
        <xdr:cNvPicPr preferRelativeResize="1">
          <a:picLocks noChangeAspect="1"/>
        </xdr:cNvPicPr>
      </xdr:nvPicPr>
      <xdr:blipFill>
        <a:blip r:embed="rId6"/>
        <a:stretch>
          <a:fillRect/>
        </a:stretch>
      </xdr:blipFill>
      <xdr:spPr bwMode="auto">
        <a:xfrm>
          <a:off x="1800225" y="19869150"/>
          <a:ext cx="1809750" cy="657225"/>
        </a:xfrm>
        <a:prstGeom prst="rect">
          <a:avLst/>
        </a:prstGeom>
        <a:noFill/>
        <a:ln w="9525">
          <a:noFill/>
        </a:ln>
      </xdr:spPr>
    </xdr:pic>
    <xdr:clientData/>
  </xdr:twoCellAnchor>
  <xdr:twoCellAnchor editAs="oneCell">
    <xdr:from>
      <xdr:col>5</xdr:col>
      <xdr:colOff>1200150</xdr:colOff>
      <xdr:row>74</xdr:row>
      <xdr:rowOff>28575</xdr:rowOff>
    </xdr:from>
    <xdr:to>
      <xdr:col>10</xdr:col>
      <xdr:colOff>19050</xdr:colOff>
      <xdr:row>77</xdr:row>
      <xdr:rowOff>85725</xdr:rowOff>
    </xdr:to>
    <xdr:pic>
      <xdr:nvPicPr>
        <xdr:cNvPr id="15" name="Picture 13" descr="livegreen_B.wmf"/>
        <xdr:cNvPicPr preferRelativeResize="1">
          <a:picLocks noChangeAspect="1"/>
        </xdr:cNvPicPr>
      </xdr:nvPicPr>
      <xdr:blipFill>
        <a:blip r:embed="rId7"/>
        <a:stretch>
          <a:fillRect/>
        </a:stretch>
      </xdr:blipFill>
      <xdr:spPr bwMode="auto">
        <a:xfrm>
          <a:off x="7496175" y="19888200"/>
          <a:ext cx="1762125" cy="657225"/>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19050</xdr:rowOff>
    </xdr:from>
    <xdr:to>
      <xdr:col>1</xdr:col>
      <xdr:colOff>1000125</xdr:colOff>
      <xdr:row>7</xdr:row>
      <xdr:rowOff>104775</xdr:rowOff>
    </xdr:to>
    <xdr:sp macro="" textlink="">
      <xdr:nvSpPr>
        <xdr:cNvPr id="25573" name="Rounded Rectangle 18"/>
        <xdr:cNvSpPr>
          <a:spLocks noChangeArrowheads="1"/>
        </xdr:cNvSpPr>
      </xdr:nvSpPr>
      <xdr:spPr bwMode="auto">
        <a:xfrm>
          <a:off x="447675" y="2238375"/>
          <a:ext cx="990600" cy="285750"/>
        </a:xfrm>
        <a:prstGeom prst="roundRect">
          <a:avLst>
            <a:gd name="adj" fmla="val 16667"/>
          </a:avLst>
        </a:prstGeom>
        <a:solidFill>
          <a:srgbClr val="558ED5"/>
        </a:solidFill>
        <a:ln w="25400" algn="ctr">
          <a:noFill/>
        </a:ln>
      </xdr:spPr>
    </xdr:sp>
    <xdr:clientData/>
  </xdr:twoCellAnchor>
  <xdr:twoCellAnchor>
    <xdr:from>
      <xdr:col>1</xdr:col>
      <xdr:colOff>9525</xdr:colOff>
      <xdr:row>4</xdr:row>
      <xdr:rowOff>152400</xdr:rowOff>
    </xdr:from>
    <xdr:to>
      <xdr:col>1</xdr:col>
      <xdr:colOff>1066800</xdr:colOff>
      <xdr:row>5</xdr:row>
      <xdr:rowOff>247650</xdr:rowOff>
    </xdr:to>
    <xdr:sp macro="" textlink="">
      <xdr:nvSpPr>
        <xdr:cNvPr id="3" name="Rounded Rectangle 17"/>
        <xdr:cNvSpPr>
          <a:spLocks noChangeArrowheads="1"/>
        </xdr:cNvSpPr>
      </xdr:nvSpPr>
      <xdr:spPr bwMode="auto">
        <a:xfrm>
          <a:off x="447675" y="1552575"/>
          <a:ext cx="1057275" cy="304800"/>
        </a:xfrm>
        <a:prstGeom prst="roundRect">
          <a:avLst>
            <a:gd name="adj" fmla="val 16667"/>
          </a:avLst>
        </a:prstGeom>
        <a:solidFill>
          <a:srgbClr val="00FFFF"/>
        </a:solidFill>
        <a:ln w="25400" algn="ctr">
          <a:solidFill>
            <a:srgbClr val="00FFFF"/>
          </a:solidFill>
          <a:round/>
          <a:headEnd type="none"/>
          <a:tailEnd type="none"/>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9525</xdr:colOff>
      <xdr:row>8</xdr:row>
      <xdr:rowOff>76200</xdr:rowOff>
    </xdr:from>
    <xdr:to>
      <xdr:col>1</xdr:col>
      <xdr:colOff>990600</xdr:colOff>
      <xdr:row>9</xdr:row>
      <xdr:rowOff>152400</xdr:rowOff>
    </xdr:to>
    <xdr:sp macro="" textlink="">
      <xdr:nvSpPr>
        <xdr:cNvPr id="4" name="Rounded Rectangle 19"/>
        <xdr:cNvSpPr>
          <a:spLocks noChangeArrowheads="1"/>
        </xdr:cNvSpPr>
      </xdr:nvSpPr>
      <xdr:spPr bwMode="auto">
        <a:xfrm>
          <a:off x="447675" y="2695575"/>
          <a:ext cx="981075" cy="276225"/>
        </a:xfrm>
        <a:prstGeom prst="roundRect">
          <a:avLst>
            <a:gd name="adj" fmla="val 16667"/>
          </a:avLst>
        </a:prstGeom>
        <a:solidFill>
          <a:srgbClr val="376092"/>
        </a:solidFill>
        <a:ln w="25400" algn="ctr">
          <a:noFill/>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9525</xdr:colOff>
      <xdr:row>3</xdr:row>
      <xdr:rowOff>28575</xdr:rowOff>
    </xdr:from>
    <xdr:to>
      <xdr:col>1</xdr:col>
      <xdr:colOff>1066800</xdr:colOff>
      <xdr:row>3</xdr:row>
      <xdr:rowOff>352425</xdr:rowOff>
    </xdr:to>
    <xdr:sp macro="" textlink="">
      <xdr:nvSpPr>
        <xdr:cNvPr id="5" name="Rounded Rectangle 15"/>
        <xdr:cNvSpPr>
          <a:spLocks noChangeArrowheads="1"/>
        </xdr:cNvSpPr>
      </xdr:nvSpPr>
      <xdr:spPr bwMode="auto">
        <a:xfrm>
          <a:off x="447675" y="1019175"/>
          <a:ext cx="1057275" cy="323850"/>
        </a:xfrm>
        <a:prstGeom prst="roundRect">
          <a:avLst>
            <a:gd name="adj" fmla="val 16667"/>
          </a:avLst>
        </a:prstGeom>
        <a:solidFill>
          <a:srgbClr val="CCFFCC"/>
        </a:solidFill>
        <a:ln w="25400" algn="ctr">
          <a:solidFill>
            <a:srgbClr val="CCFFCC"/>
          </a:solidFill>
          <a:round/>
          <a:headEnd type="none"/>
          <a:tailEnd type="none"/>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0</xdr:col>
      <xdr:colOff>409575</xdr:colOff>
      <xdr:row>8</xdr:row>
      <xdr:rowOff>85725</xdr:rowOff>
    </xdr:from>
    <xdr:to>
      <xdr:col>1</xdr:col>
      <xdr:colOff>1076325</xdr:colOff>
      <xdr:row>9</xdr:row>
      <xdr:rowOff>161925</xdr:rowOff>
    </xdr:to>
    <xdr:sp macro="" textlink="">
      <xdr:nvSpPr>
        <xdr:cNvPr id="6" name="TextBox 5">
          <a:hlinkClick r:id="rId1"/>
        </xdr:cNvPr>
        <xdr:cNvSpPr txBox="1"/>
      </xdr:nvSpPr>
      <xdr:spPr>
        <a:xfrm>
          <a:off x="409575" y="2705100"/>
          <a:ext cx="1104900" cy="276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algn="ctr"/>
          <a:r>
            <a:rPr lang="en-US" sz="1200">
              <a:solidFill>
                <a:schemeClr val="bg1"/>
              </a:solidFill>
              <a:latin typeface="Times New Roman" pitchFamily="18" charset="0"/>
              <a:cs typeface="Times New Roman" pitchFamily="18" charset="0"/>
            </a:rPr>
            <a:t>Calculations</a:t>
          </a:r>
        </a:p>
      </xdr:txBody>
    </xdr:sp>
    <xdr:clientData/>
  </xdr:twoCellAnchor>
  <xdr:twoCellAnchor>
    <xdr:from>
      <xdr:col>0</xdr:col>
      <xdr:colOff>390525</xdr:colOff>
      <xdr:row>6</xdr:row>
      <xdr:rowOff>0</xdr:rowOff>
    </xdr:from>
    <xdr:to>
      <xdr:col>1</xdr:col>
      <xdr:colOff>1066800</xdr:colOff>
      <xdr:row>7</xdr:row>
      <xdr:rowOff>76200</xdr:rowOff>
    </xdr:to>
    <xdr:sp macro="" textlink="">
      <xdr:nvSpPr>
        <xdr:cNvPr id="7" name="TextBox 6">
          <a:hlinkClick r:id="rId2"/>
        </xdr:cNvPr>
        <xdr:cNvSpPr txBox="1"/>
      </xdr:nvSpPr>
      <xdr:spPr>
        <a:xfrm>
          <a:off x="390525" y="2219325"/>
          <a:ext cx="1114425" cy="276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algn="ctr"/>
          <a:r>
            <a:rPr lang="en-US" sz="1200">
              <a:solidFill>
                <a:schemeClr val="bg1"/>
              </a:solidFill>
              <a:latin typeface="Times New Roman" pitchFamily="18" charset="0"/>
              <a:cs typeface="Times New Roman" pitchFamily="18" charset="0"/>
            </a:rPr>
            <a:t>All Substances</a:t>
          </a:r>
        </a:p>
      </xdr:txBody>
    </xdr:sp>
    <xdr:clientData/>
  </xdr:twoCellAnchor>
  <xdr:twoCellAnchor>
    <xdr:from>
      <xdr:col>1</xdr:col>
      <xdr:colOff>28575</xdr:colOff>
      <xdr:row>4</xdr:row>
      <xdr:rowOff>200025</xdr:rowOff>
    </xdr:from>
    <xdr:to>
      <xdr:col>1</xdr:col>
      <xdr:colOff>1066800</xdr:colOff>
      <xdr:row>5</xdr:row>
      <xdr:rowOff>228600</xdr:rowOff>
    </xdr:to>
    <xdr:sp macro="" textlink="">
      <xdr:nvSpPr>
        <xdr:cNvPr id="8" name="TextBox 7">
          <a:hlinkClick r:id="rId3"/>
        </xdr:cNvPr>
        <xdr:cNvSpPr txBox="1"/>
      </xdr:nvSpPr>
      <xdr:spPr>
        <a:xfrm>
          <a:off x="466725" y="1600200"/>
          <a:ext cx="1038225"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algn="ctr"/>
          <a:r>
            <a:rPr lang="en-US" sz="1100" b="1">
              <a:latin typeface="Times New Roman" pitchFamily="18" charset="0"/>
              <a:cs typeface="Times New Roman" pitchFamily="18" charset="0"/>
            </a:rPr>
            <a:t>Input-Output</a:t>
          </a:r>
        </a:p>
      </xdr:txBody>
    </xdr:sp>
    <xdr:clientData/>
  </xdr:twoCellAnchor>
  <xdr:twoCellAnchor>
    <xdr:from>
      <xdr:col>1</xdr:col>
      <xdr:colOff>19050</xdr:colOff>
      <xdr:row>3</xdr:row>
      <xdr:rowOff>76200</xdr:rowOff>
    </xdr:from>
    <xdr:to>
      <xdr:col>1</xdr:col>
      <xdr:colOff>1076325</xdr:colOff>
      <xdr:row>3</xdr:row>
      <xdr:rowOff>390525</xdr:rowOff>
    </xdr:to>
    <xdr:sp macro="" textlink="">
      <xdr:nvSpPr>
        <xdr:cNvPr id="9" name="TextBox 8">
          <a:hlinkClick r:id="rId4"/>
        </xdr:cNvPr>
        <xdr:cNvSpPr txBox="1"/>
      </xdr:nvSpPr>
      <xdr:spPr>
        <a:xfrm>
          <a:off x="457200" y="1066800"/>
          <a:ext cx="105727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algn="ctr"/>
          <a:r>
            <a:rPr lang="en-US" sz="1100" b="1">
              <a:latin typeface="Times New Roman" pitchFamily="18" charset="0"/>
              <a:cs typeface="Times New Roman" pitchFamily="18" charset="0"/>
            </a:rPr>
            <a:t>Instructions</a:t>
          </a:r>
        </a:p>
      </xdr:txBody>
    </xdr:sp>
    <xdr:clientData/>
  </xdr:twoCellAnchor>
  <xdr:twoCellAnchor>
    <xdr:from>
      <xdr:col>1</xdr:col>
      <xdr:colOff>9525</xdr:colOff>
      <xdr:row>10</xdr:row>
      <xdr:rowOff>161925</xdr:rowOff>
    </xdr:from>
    <xdr:to>
      <xdr:col>1</xdr:col>
      <xdr:colOff>990600</xdr:colOff>
      <xdr:row>12</xdr:row>
      <xdr:rowOff>28575</xdr:rowOff>
    </xdr:to>
    <xdr:sp macro="" textlink="">
      <xdr:nvSpPr>
        <xdr:cNvPr id="10" name="Rounded Rectangle 20"/>
        <xdr:cNvSpPr>
          <a:spLocks noChangeArrowheads="1"/>
        </xdr:cNvSpPr>
      </xdr:nvSpPr>
      <xdr:spPr bwMode="auto">
        <a:xfrm>
          <a:off x="447675" y="3181350"/>
          <a:ext cx="981075" cy="257175"/>
        </a:xfrm>
        <a:prstGeom prst="roundRect">
          <a:avLst>
            <a:gd name="adj" fmla="val 16667"/>
          </a:avLst>
        </a:prstGeom>
        <a:solidFill>
          <a:srgbClr val="17375E"/>
        </a:solidFill>
        <a:ln w="25400" algn="ctr">
          <a:noFill/>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0</xdr:col>
      <xdr:colOff>390525</xdr:colOff>
      <xdr:row>10</xdr:row>
      <xdr:rowOff>161925</xdr:rowOff>
    </xdr:from>
    <xdr:to>
      <xdr:col>1</xdr:col>
      <xdr:colOff>1066800</xdr:colOff>
      <xdr:row>12</xdr:row>
      <xdr:rowOff>38100</xdr:rowOff>
    </xdr:to>
    <xdr:sp macro="" textlink="">
      <xdr:nvSpPr>
        <xdr:cNvPr id="11" name="TextBox 10">
          <a:hlinkClick r:id="rId5"/>
        </xdr:cNvPr>
        <xdr:cNvSpPr txBox="1"/>
      </xdr:nvSpPr>
      <xdr:spPr>
        <a:xfrm>
          <a:off x="390525" y="3181350"/>
          <a:ext cx="11144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algn="ctr"/>
          <a:r>
            <a:rPr lang="en-US" sz="1200">
              <a:solidFill>
                <a:schemeClr val="bg1"/>
              </a:solidFill>
              <a:latin typeface="Times New Roman" pitchFamily="18" charset="0"/>
              <a:cs typeface="Times New Roman" pitchFamily="18" charset="0"/>
            </a:rPr>
            <a:t>References</a:t>
          </a:r>
        </a:p>
      </xdr:txBody>
    </xdr:sp>
    <xdr:clientData/>
  </xdr:twoCellAnchor>
  <xdr:twoCellAnchor editAs="oneCell">
    <xdr:from>
      <xdr:col>0</xdr:col>
      <xdr:colOff>0</xdr:colOff>
      <xdr:row>62</xdr:row>
      <xdr:rowOff>0</xdr:rowOff>
    </xdr:from>
    <xdr:to>
      <xdr:col>2</xdr:col>
      <xdr:colOff>133350</xdr:colOff>
      <xdr:row>64</xdr:row>
      <xdr:rowOff>152400</xdr:rowOff>
    </xdr:to>
    <xdr:pic>
      <xdr:nvPicPr>
        <xdr:cNvPr id="25583" name="Picture 11" descr="Toronto647.wmf"/>
        <xdr:cNvPicPr preferRelativeResize="1">
          <a:picLocks noChangeAspect="1"/>
        </xdr:cNvPicPr>
      </xdr:nvPicPr>
      <xdr:blipFill>
        <a:blip r:embed="rId6"/>
        <a:stretch>
          <a:fillRect/>
        </a:stretch>
      </xdr:blipFill>
      <xdr:spPr bwMode="auto">
        <a:xfrm>
          <a:off x="0" y="12982575"/>
          <a:ext cx="1781175" cy="542925"/>
        </a:xfrm>
        <a:prstGeom prst="rect">
          <a:avLst/>
        </a:prstGeom>
        <a:noFill/>
        <a:ln w="9525">
          <a:noFill/>
        </a:ln>
      </xdr:spPr>
    </xdr:pic>
    <xdr:clientData/>
  </xdr:twoCellAnchor>
  <xdr:twoCellAnchor editAs="oneCell">
    <xdr:from>
      <xdr:col>4</xdr:col>
      <xdr:colOff>876300</xdr:colOff>
      <xdr:row>62</xdr:row>
      <xdr:rowOff>57150</xdr:rowOff>
    </xdr:from>
    <xdr:to>
      <xdr:col>6</xdr:col>
      <xdr:colOff>552450</xdr:colOff>
      <xdr:row>64</xdr:row>
      <xdr:rowOff>161925</xdr:rowOff>
    </xdr:to>
    <xdr:pic>
      <xdr:nvPicPr>
        <xdr:cNvPr id="25584" name="Picture 13" descr="livegreen_B.wmf"/>
        <xdr:cNvPicPr preferRelativeResize="1">
          <a:picLocks noChangeAspect="1"/>
        </xdr:cNvPicPr>
      </xdr:nvPicPr>
      <xdr:blipFill>
        <a:blip r:embed="rId7"/>
        <a:stretch>
          <a:fillRect/>
        </a:stretch>
      </xdr:blipFill>
      <xdr:spPr bwMode="auto">
        <a:xfrm>
          <a:off x="5476875" y="13039725"/>
          <a:ext cx="1762125" cy="495300"/>
        </a:xfrm>
        <a:prstGeom prst="rect">
          <a:avLst/>
        </a:prstGeom>
        <a:noFill/>
        <a:ln w="9525">
          <a:noFill/>
        </a:ln>
      </xdr:spPr>
    </xdr:pic>
    <xdr:clientData/>
  </xdr:twoCellAnchor>
  <xdr:twoCellAnchor>
    <xdr:from>
      <xdr:col>1</xdr:col>
      <xdr:colOff>9525</xdr:colOff>
      <xdr:row>13</xdr:row>
      <xdr:rowOff>28575</xdr:rowOff>
    </xdr:from>
    <xdr:to>
      <xdr:col>1</xdr:col>
      <xdr:colOff>990600</xdr:colOff>
      <xdr:row>14</xdr:row>
      <xdr:rowOff>85725</xdr:rowOff>
    </xdr:to>
    <xdr:sp macro="" textlink="">
      <xdr:nvSpPr>
        <xdr:cNvPr id="14" name="Rounded Rectangle 20"/>
        <xdr:cNvSpPr>
          <a:spLocks noChangeArrowheads="1"/>
        </xdr:cNvSpPr>
      </xdr:nvSpPr>
      <xdr:spPr bwMode="auto">
        <a:xfrm>
          <a:off x="447675" y="3638550"/>
          <a:ext cx="981075" cy="257175"/>
        </a:xfrm>
        <a:prstGeom prst="roundRect">
          <a:avLst>
            <a:gd name="adj" fmla="val 16667"/>
          </a:avLst>
        </a:prstGeom>
        <a:solidFill>
          <a:srgbClr val="10253F"/>
        </a:solidFill>
        <a:ln w="25400" algn="ctr">
          <a:noFill/>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0</xdr:col>
      <xdr:colOff>390525</xdr:colOff>
      <xdr:row>13</xdr:row>
      <xdr:rowOff>28575</xdr:rowOff>
    </xdr:from>
    <xdr:to>
      <xdr:col>1</xdr:col>
      <xdr:colOff>1066800</xdr:colOff>
      <xdr:row>14</xdr:row>
      <xdr:rowOff>104775</xdr:rowOff>
    </xdr:to>
    <xdr:sp macro="" textlink="">
      <xdr:nvSpPr>
        <xdr:cNvPr id="15" name="TextBox 14">
          <a:hlinkClick r:id="rId8"/>
        </xdr:cNvPr>
        <xdr:cNvSpPr txBox="1"/>
      </xdr:nvSpPr>
      <xdr:spPr>
        <a:xfrm>
          <a:off x="390525" y="3638550"/>
          <a:ext cx="1114425" cy="276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algn="ctr"/>
          <a:r>
            <a:rPr lang="en-US" sz="1200">
              <a:solidFill>
                <a:schemeClr val="bg1"/>
              </a:solidFill>
              <a:latin typeface="Times New Roman" pitchFamily="18" charset="0"/>
              <a:cs typeface="Times New Roman" pitchFamily="18" charset="0"/>
            </a:rPr>
            <a:t>Process Flow</a:t>
          </a:r>
        </a:p>
      </xdr:txBody>
    </xdr:sp>
    <xdr:clientData/>
  </xdr:twoCellAnchor>
  <xdr:twoCellAnchor>
    <xdr:from>
      <xdr:col>0</xdr:col>
      <xdr:colOff>9525</xdr:colOff>
      <xdr:row>5</xdr:row>
      <xdr:rowOff>476250</xdr:rowOff>
    </xdr:from>
    <xdr:to>
      <xdr:col>1</xdr:col>
      <xdr:colOff>0</xdr:colOff>
      <xdr:row>8</xdr:row>
      <xdr:rowOff>66675</xdr:rowOff>
    </xdr:to>
    <xdr:grpSp>
      <xdr:nvGrpSpPr>
        <xdr:cNvPr id="25587" name="Group 730"/>
        <xdr:cNvGrpSpPr>
          <a:grpSpLocks/>
        </xdr:cNvGrpSpPr>
      </xdr:nvGrpSpPr>
      <xdr:grpSpPr bwMode="auto">
        <a:xfrm>
          <a:off x="9525" y="2085975"/>
          <a:ext cx="428625" cy="600075"/>
          <a:chOff x="2" y="119"/>
          <a:chExt cx="45" cy="53"/>
        </a:xfrm>
      </xdr:grpSpPr>
      <xdr:sp macro="" textlink="">
        <xdr:nvSpPr>
          <xdr:cNvPr id="25589" name="AutoShape 731"/>
          <xdr:cNvSpPr>
            <a:spLocks noChangeArrowheads="1"/>
          </xdr:cNvSpPr>
        </xdr:nvSpPr>
        <xdr:spPr bwMode="auto">
          <a:xfrm>
            <a:off x="2" y="119"/>
            <a:ext cx="45" cy="53"/>
          </a:xfrm>
          <a:prstGeom prst="rightArrow">
            <a:avLst>
              <a:gd name="adj1" fmla="val 50944"/>
              <a:gd name="adj2" fmla="val 45653"/>
            </a:avLst>
          </a:prstGeom>
          <a:solidFill>
            <a:srgbClr val="00CCFF"/>
          </a:solidFill>
          <a:ln w="9525">
            <a:solidFill>
              <a:srgbClr val="000000"/>
            </a:solidFill>
            <a:miter lim="800000"/>
            <a:headEnd type="none"/>
            <a:tailEnd type="none"/>
          </a:ln>
        </xdr:spPr>
      </xdr:sp>
      <xdr:sp macro="" textlink="">
        <xdr:nvSpPr>
          <xdr:cNvPr id="18" name="Text Box 732"/>
          <xdr:cNvSpPr txBox="1">
            <a:spLocks noChangeArrowheads="1"/>
          </xdr:cNvSpPr>
        </xdr:nvSpPr>
        <xdr:spPr bwMode="auto">
          <a:xfrm>
            <a:off x="5" y="134"/>
            <a:ext cx="41" cy="24"/>
          </a:xfrm>
          <a:prstGeom prst="rect">
            <a:avLst/>
          </a:prstGeom>
          <a:noFill/>
          <a:ln w="9525">
            <a:noFill/>
          </a:ln>
        </xdr:spPr>
        <xdr:txBody>
          <a:bodyPr vertOverflow="clip" wrap="square" lIns="27432" tIns="18288" rIns="0" bIns="0" anchor="t" upright="1"/>
          <a:lstStyle/>
          <a:p>
            <a:pPr algn="l" rtl="0">
              <a:defRPr sz="1000"/>
            </a:pPr>
            <a:r>
              <a:rPr lang="en-US" sz="700" b="0" i="0" u="none" strike="noStrike" baseline="0">
                <a:solidFill>
                  <a:srgbClr val="000000"/>
                </a:solidFill>
                <a:latin typeface="Times New Roman"/>
                <a:cs typeface="Times New Roman"/>
              </a:rPr>
              <a:t>You are here</a:t>
            </a:r>
          </a:p>
        </xdr:txBody>
      </xdr:sp>
    </xdr:grpSp>
    <xdr:clientData/>
  </xdr:twoCellAnchor>
  <xdr:twoCellAnchor editAs="oneCell">
    <xdr:from>
      <xdr:col>2</xdr:col>
      <xdr:colOff>0</xdr:colOff>
      <xdr:row>0</xdr:row>
      <xdr:rowOff>0</xdr:rowOff>
    </xdr:from>
    <xdr:to>
      <xdr:col>3</xdr:col>
      <xdr:colOff>381000</xdr:colOff>
      <xdr:row>0</xdr:row>
      <xdr:rowOff>561975</xdr:rowOff>
    </xdr:to>
    <xdr:pic>
      <xdr:nvPicPr>
        <xdr:cNvPr id="25588" name="Picture 14" descr="ChemTRAC final logo.wmf"/>
        <xdr:cNvPicPr preferRelativeResize="1">
          <a:picLocks noChangeAspect="1"/>
        </xdr:cNvPicPr>
      </xdr:nvPicPr>
      <xdr:blipFill>
        <a:blip r:embed="rId9"/>
        <a:stretch>
          <a:fillRect/>
        </a:stretch>
      </xdr:blipFill>
      <xdr:spPr bwMode="auto">
        <a:xfrm>
          <a:off x="1647825" y="0"/>
          <a:ext cx="2505075" cy="56197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47625</xdr:rowOff>
    </xdr:from>
    <xdr:to>
      <xdr:col>3</xdr:col>
      <xdr:colOff>438150</xdr:colOff>
      <xdr:row>1</xdr:row>
      <xdr:rowOff>361950</xdr:rowOff>
    </xdr:to>
    <xdr:pic>
      <xdr:nvPicPr>
        <xdr:cNvPr id="27942" name="Picture 14" descr="ChemTRAC final logo.wmf"/>
        <xdr:cNvPicPr preferRelativeResize="1">
          <a:picLocks noChangeAspect="1"/>
        </xdr:cNvPicPr>
      </xdr:nvPicPr>
      <xdr:blipFill>
        <a:blip r:embed="rId1"/>
        <a:stretch>
          <a:fillRect/>
        </a:stretch>
      </xdr:blipFill>
      <xdr:spPr bwMode="auto">
        <a:xfrm>
          <a:off x="1876425" y="47625"/>
          <a:ext cx="2505075" cy="571500"/>
        </a:xfrm>
        <a:prstGeom prst="rect">
          <a:avLst/>
        </a:prstGeom>
        <a:noFill/>
        <a:ln w="9525">
          <a:noFill/>
        </a:ln>
      </xdr:spPr>
    </xdr:pic>
    <xdr:clientData/>
  </xdr:twoCellAnchor>
  <xdr:twoCellAnchor>
    <xdr:from>
      <xdr:col>1</xdr:col>
      <xdr:colOff>38100</xdr:colOff>
      <xdr:row>4</xdr:row>
      <xdr:rowOff>38100</xdr:rowOff>
    </xdr:from>
    <xdr:to>
      <xdr:col>1</xdr:col>
      <xdr:colOff>1095375</xdr:colOff>
      <xdr:row>5</xdr:row>
      <xdr:rowOff>219075</xdr:rowOff>
    </xdr:to>
    <xdr:sp macro="" textlink="">
      <xdr:nvSpPr>
        <xdr:cNvPr id="27943" name="Rounded Rectangle 15"/>
        <xdr:cNvSpPr>
          <a:spLocks noChangeArrowheads="1"/>
        </xdr:cNvSpPr>
      </xdr:nvSpPr>
      <xdr:spPr bwMode="auto">
        <a:xfrm>
          <a:off x="714375" y="1123950"/>
          <a:ext cx="1057275" cy="295275"/>
        </a:xfrm>
        <a:prstGeom prst="roundRect">
          <a:avLst>
            <a:gd name="adj" fmla="val 16667"/>
          </a:avLst>
        </a:prstGeom>
        <a:solidFill>
          <a:srgbClr val="99CCFF"/>
        </a:solidFill>
        <a:ln w="25400" algn="ctr">
          <a:solidFill>
            <a:srgbClr val="C6D9F1"/>
          </a:solidFill>
          <a:round/>
          <a:headEnd type="none"/>
          <a:tailEnd type="none"/>
        </a:ln>
      </xdr:spPr>
    </xdr:sp>
    <xdr:clientData/>
  </xdr:twoCellAnchor>
  <xdr:twoCellAnchor>
    <xdr:from>
      <xdr:col>1</xdr:col>
      <xdr:colOff>95250</xdr:colOff>
      <xdr:row>4</xdr:row>
      <xdr:rowOff>114300</xdr:rowOff>
    </xdr:from>
    <xdr:to>
      <xdr:col>1</xdr:col>
      <xdr:colOff>1057275</xdr:colOff>
      <xdr:row>5</xdr:row>
      <xdr:rowOff>152400</xdr:rowOff>
    </xdr:to>
    <xdr:sp macro="" textlink="">
      <xdr:nvSpPr>
        <xdr:cNvPr id="23" name="TextBox 22">
          <a:hlinkClick r:id="rId2"/>
        </xdr:cNvPr>
        <xdr:cNvSpPr txBox="1"/>
      </xdr:nvSpPr>
      <xdr:spPr>
        <a:xfrm>
          <a:off x="771525" y="1200150"/>
          <a:ext cx="962025" cy="152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algn="ctr"/>
          <a:r>
            <a:rPr lang="en-US" sz="1100" b="1">
              <a:latin typeface="Times New Roman" pitchFamily="18" charset="0"/>
              <a:cs typeface="Times New Roman" pitchFamily="18" charset="0"/>
            </a:rPr>
            <a:t>Instructions</a:t>
          </a:r>
        </a:p>
      </xdr:txBody>
    </xdr:sp>
    <xdr:clientData/>
  </xdr:twoCellAnchor>
  <xdr:twoCellAnchor>
    <xdr:from>
      <xdr:col>1</xdr:col>
      <xdr:colOff>38100</xdr:colOff>
      <xdr:row>5</xdr:row>
      <xdr:rowOff>295275</xdr:rowOff>
    </xdr:from>
    <xdr:to>
      <xdr:col>1</xdr:col>
      <xdr:colOff>1095375</xdr:colOff>
      <xdr:row>6</xdr:row>
      <xdr:rowOff>323850</xdr:rowOff>
    </xdr:to>
    <xdr:grpSp>
      <xdr:nvGrpSpPr>
        <xdr:cNvPr id="27945" name="Group 17"/>
        <xdr:cNvGrpSpPr>
          <a:grpSpLocks/>
        </xdr:cNvGrpSpPr>
      </xdr:nvGrpSpPr>
      <xdr:grpSpPr bwMode="auto">
        <a:xfrm>
          <a:off x="714375" y="1495425"/>
          <a:ext cx="1057275" cy="409575"/>
          <a:chOff x="600075" y="933450"/>
          <a:chExt cx="1028700" cy="247650"/>
        </a:xfrm>
      </xdr:grpSpPr>
      <xdr:sp macro="" textlink="">
        <xdr:nvSpPr>
          <xdr:cNvPr id="27957" name="Rounded Rectangle 15"/>
          <xdr:cNvSpPr>
            <a:spLocks noChangeArrowheads="1"/>
          </xdr:cNvSpPr>
        </xdr:nvSpPr>
        <xdr:spPr bwMode="auto">
          <a:xfrm>
            <a:off x="600075" y="933450"/>
            <a:ext cx="1028700" cy="247650"/>
          </a:xfrm>
          <a:prstGeom prst="roundRect">
            <a:avLst>
              <a:gd name="adj" fmla="val 16667"/>
            </a:avLst>
          </a:prstGeom>
          <a:solidFill>
            <a:srgbClr val="9999FF"/>
          </a:solidFill>
          <a:ln w="25400" algn="ctr">
            <a:solidFill>
              <a:srgbClr val="C6D9F1"/>
            </a:solidFill>
            <a:round/>
            <a:headEnd type="none"/>
            <a:tailEnd type="none"/>
          </a:ln>
        </xdr:spPr>
      </xdr:sp>
      <xdr:sp macro="" textlink="">
        <xdr:nvSpPr>
          <xdr:cNvPr id="5547" name="TextBox 21">
            <a:hlinkClick r:id="rId3"/>
          </xdr:cNvPr>
          <xdr:cNvSpPr txBox="1">
            <a:spLocks noChangeArrowheads="1"/>
          </xdr:cNvSpPr>
        </xdr:nvSpPr>
        <xdr:spPr bwMode="auto">
          <a:xfrm>
            <a:off x="629650" y="984837"/>
            <a:ext cx="954634" cy="168216"/>
          </a:xfrm>
          <a:prstGeom prst="rect">
            <a:avLst/>
          </a:prstGeom>
          <a:noFill/>
          <a:ln w="9525">
            <a:noFill/>
          </a:ln>
        </xdr:spPr>
        <xdr:txBody>
          <a:bodyPr vertOverflow="clip" wrap="square" lIns="27432" tIns="27432" rIns="27432" bIns="0" anchor="t" upright="1"/>
          <a:lstStyle/>
          <a:p>
            <a:pPr algn="ctr" rtl="0">
              <a:defRPr sz="1000"/>
            </a:pPr>
            <a:r>
              <a:rPr lang="en-CA" sz="1100" b="1" i="0" u="none" strike="noStrike" baseline="0">
                <a:solidFill>
                  <a:srgbClr val="000000"/>
                </a:solidFill>
                <a:latin typeface="Times New Roman"/>
                <a:cs typeface="Times New Roman"/>
              </a:rPr>
              <a:t>Input/Output</a:t>
            </a:r>
          </a:p>
        </xdr:txBody>
      </xdr:sp>
    </xdr:grpSp>
    <xdr:clientData/>
  </xdr:twoCellAnchor>
  <xdr:twoCellAnchor>
    <xdr:from>
      <xdr:col>1</xdr:col>
      <xdr:colOff>66675</xdr:colOff>
      <xdr:row>7</xdr:row>
      <xdr:rowOff>171450</xdr:rowOff>
    </xdr:from>
    <xdr:to>
      <xdr:col>1</xdr:col>
      <xdr:colOff>1085850</xdr:colOff>
      <xdr:row>9</xdr:row>
      <xdr:rowOff>114300</xdr:rowOff>
    </xdr:to>
    <xdr:grpSp>
      <xdr:nvGrpSpPr>
        <xdr:cNvPr id="27946" name="Group 16"/>
        <xdr:cNvGrpSpPr>
          <a:grpSpLocks/>
        </xdr:cNvGrpSpPr>
      </xdr:nvGrpSpPr>
      <xdr:grpSpPr bwMode="auto">
        <a:xfrm>
          <a:off x="742950" y="2152650"/>
          <a:ext cx="1019175" cy="400050"/>
          <a:chOff x="628650" y="1123952"/>
          <a:chExt cx="981075" cy="260195"/>
        </a:xfrm>
      </xdr:grpSpPr>
      <xdr:sp macro="" textlink="">
        <xdr:nvSpPr>
          <xdr:cNvPr id="27955" name="Rounded Rectangle 19"/>
          <xdr:cNvSpPr>
            <a:spLocks noChangeArrowheads="1"/>
          </xdr:cNvSpPr>
        </xdr:nvSpPr>
        <xdr:spPr bwMode="auto">
          <a:xfrm>
            <a:off x="628650" y="1143011"/>
            <a:ext cx="981075" cy="228581"/>
          </a:xfrm>
          <a:prstGeom prst="roundRect">
            <a:avLst>
              <a:gd name="adj" fmla="val 16667"/>
            </a:avLst>
          </a:prstGeom>
          <a:solidFill>
            <a:srgbClr val="376092"/>
          </a:solidFill>
          <a:ln w="25400" algn="ctr">
            <a:solidFill>
              <a:srgbClr val="376092"/>
            </a:solidFill>
            <a:round/>
            <a:headEnd type="none"/>
            <a:tailEnd type="none"/>
          </a:ln>
        </xdr:spPr>
      </xdr:sp>
      <xdr:sp macro="" textlink="">
        <xdr:nvSpPr>
          <xdr:cNvPr id="5548" name="TextBox 19">
            <a:hlinkClick r:id="rId4"/>
          </xdr:cNvPr>
          <xdr:cNvSpPr txBox="1">
            <a:spLocks noChangeArrowheads="1"/>
          </xdr:cNvSpPr>
        </xdr:nvSpPr>
        <xdr:spPr bwMode="auto">
          <a:xfrm>
            <a:off x="650724" y="1123952"/>
            <a:ext cx="892533" cy="260195"/>
          </a:xfrm>
          <a:prstGeom prst="rect">
            <a:avLst/>
          </a:prstGeom>
          <a:noFill/>
          <a:ln w="9525">
            <a:noFill/>
          </a:ln>
        </xdr:spPr>
        <xdr:txBody>
          <a:bodyPr vertOverflow="clip" wrap="square" lIns="27432" tIns="27432" rIns="27432" bIns="0" anchor="ctr" upright="1"/>
          <a:lstStyle/>
          <a:p>
            <a:pPr algn="ctr" rtl="0">
              <a:defRPr sz="1000"/>
            </a:pPr>
            <a:r>
              <a:rPr lang="en-CA" sz="1100" b="1" i="0" u="none" strike="noStrike" baseline="0">
                <a:solidFill>
                  <a:srgbClr val="FFFFFF"/>
                </a:solidFill>
                <a:latin typeface="Times New Roman"/>
                <a:cs typeface="Times New Roman"/>
              </a:rPr>
              <a:t>Calculations</a:t>
            </a:r>
          </a:p>
        </xdr:txBody>
      </xdr:sp>
    </xdr:grpSp>
    <xdr:clientData/>
  </xdr:twoCellAnchor>
  <xdr:twoCellAnchor>
    <xdr:from>
      <xdr:col>1</xdr:col>
      <xdr:colOff>76200</xdr:colOff>
      <xdr:row>9</xdr:row>
      <xdr:rowOff>190500</xdr:rowOff>
    </xdr:from>
    <xdr:to>
      <xdr:col>1</xdr:col>
      <xdr:colOff>1066800</xdr:colOff>
      <xdr:row>11</xdr:row>
      <xdr:rowOff>0</xdr:rowOff>
    </xdr:to>
    <xdr:grpSp>
      <xdr:nvGrpSpPr>
        <xdr:cNvPr id="27947" name="Group 15"/>
        <xdr:cNvGrpSpPr>
          <a:grpSpLocks/>
        </xdr:cNvGrpSpPr>
      </xdr:nvGrpSpPr>
      <xdr:grpSpPr bwMode="auto">
        <a:xfrm>
          <a:off x="752475" y="2628900"/>
          <a:ext cx="990600" cy="419100"/>
          <a:chOff x="609600" y="1390650"/>
          <a:chExt cx="962025" cy="266700"/>
        </a:xfrm>
      </xdr:grpSpPr>
      <xdr:sp macro="" textlink="">
        <xdr:nvSpPr>
          <xdr:cNvPr id="27953" name="Rounded Rectangle 20"/>
          <xdr:cNvSpPr>
            <a:spLocks noChangeArrowheads="1"/>
          </xdr:cNvSpPr>
        </xdr:nvSpPr>
        <xdr:spPr bwMode="auto">
          <a:xfrm>
            <a:off x="609600" y="1390650"/>
            <a:ext cx="962025" cy="266700"/>
          </a:xfrm>
          <a:prstGeom prst="roundRect">
            <a:avLst>
              <a:gd name="adj" fmla="val 16667"/>
            </a:avLst>
          </a:prstGeom>
          <a:solidFill>
            <a:srgbClr val="10253F"/>
          </a:solidFill>
          <a:ln w="25400" algn="ctr">
            <a:solidFill>
              <a:srgbClr val="10253F"/>
            </a:solidFill>
            <a:round/>
            <a:headEnd type="none"/>
            <a:tailEnd type="none"/>
          </a:ln>
        </xdr:spPr>
      </xdr:sp>
      <xdr:sp macro="" textlink="">
        <xdr:nvSpPr>
          <xdr:cNvPr id="25" name="TextBox 24">
            <a:hlinkClick r:id="rId5"/>
          </xdr:cNvPr>
          <xdr:cNvSpPr txBox="1"/>
        </xdr:nvSpPr>
        <xdr:spPr>
          <a:xfrm flipH="1">
            <a:off x="631727" y="1423988"/>
            <a:ext cx="880734"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algn="ctr"/>
            <a:r>
              <a:rPr lang="en-US" sz="1100" b="1">
                <a:solidFill>
                  <a:schemeClr val="bg1"/>
                </a:solidFill>
                <a:latin typeface="Times New Roman" pitchFamily="18" charset="0"/>
                <a:cs typeface="Times New Roman" pitchFamily="18" charset="0"/>
              </a:rPr>
              <a:t>References</a:t>
            </a:r>
          </a:p>
        </xdr:txBody>
      </xdr:sp>
    </xdr:grpSp>
    <xdr:clientData/>
  </xdr:twoCellAnchor>
  <xdr:twoCellAnchor>
    <xdr:from>
      <xdr:col>0</xdr:col>
      <xdr:colOff>47625</xdr:colOff>
      <xdr:row>7</xdr:row>
      <xdr:rowOff>133350</xdr:rowOff>
    </xdr:from>
    <xdr:to>
      <xdr:col>1</xdr:col>
      <xdr:colOff>38100</xdr:colOff>
      <xdr:row>9</xdr:row>
      <xdr:rowOff>180975</xdr:rowOff>
    </xdr:to>
    <xdr:grpSp>
      <xdr:nvGrpSpPr>
        <xdr:cNvPr id="27948" name="Group 372"/>
        <xdr:cNvGrpSpPr>
          <a:grpSpLocks/>
        </xdr:cNvGrpSpPr>
      </xdr:nvGrpSpPr>
      <xdr:grpSpPr bwMode="auto">
        <a:xfrm>
          <a:off x="47625" y="2114550"/>
          <a:ext cx="666750" cy="504825"/>
          <a:chOff x="2" y="119"/>
          <a:chExt cx="45" cy="53"/>
        </a:xfrm>
      </xdr:grpSpPr>
      <xdr:sp macro="" textlink="">
        <xdr:nvSpPr>
          <xdr:cNvPr id="27951" name="AutoShape 373"/>
          <xdr:cNvSpPr>
            <a:spLocks noChangeArrowheads="1"/>
          </xdr:cNvSpPr>
        </xdr:nvSpPr>
        <xdr:spPr bwMode="auto">
          <a:xfrm>
            <a:off x="2" y="119"/>
            <a:ext cx="45" cy="53"/>
          </a:xfrm>
          <a:prstGeom prst="rightArrow">
            <a:avLst>
              <a:gd name="adj1" fmla="val 50944"/>
              <a:gd name="adj2" fmla="val 45653"/>
            </a:avLst>
          </a:prstGeom>
          <a:solidFill>
            <a:srgbClr val="00CCFF"/>
          </a:solidFill>
          <a:ln w="9525">
            <a:solidFill>
              <a:srgbClr val="000000"/>
            </a:solidFill>
            <a:miter lim="800000"/>
            <a:headEnd type="none"/>
            <a:tailEnd type="none"/>
          </a:ln>
        </xdr:spPr>
      </xdr:sp>
      <xdr:sp macro="" textlink="">
        <xdr:nvSpPr>
          <xdr:cNvPr id="21" name="Text Box 374"/>
          <xdr:cNvSpPr txBox="1">
            <a:spLocks noChangeArrowheads="1"/>
          </xdr:cNvSpPr>
        </xdr:nvSpPr>
        <xdr:spPr bwMode="auto">
          <a:xfrm>
            <a:off x="2" y="134"/>
            <a:ext cx="40" cy="21"/>
          </a:xfrm>
          <a:prstGeom prst="rect">
            <a:avLst/>
          </a:prstGeom>
          <a:noFill/>
          <a:ln w="9525">
            <a:noFill/>
          </a:ln>
        </xdr:spPr>
        <xdr:txBody>
          <a:bodyPr vertOverflow="clip" wrap="square" lIns="27432" tIns="18288" rIns="0" bIns="0" anchor="ctr" upright="1"/>
          <a:lstStyle/>
          <a:p>
            <a:pPr algn="l" rtl="0">
              <a:defRPr sz="1000"/>
            </a:pPr>
            <a:r>
              <a:rPr lang="en-CA" sz="800" b="1" i="0" u="none" strike="noStrike" baseline="0">
                <a:solidFill>
                  <a:srgbClr val="000000"/>
                </a:solidFill>
                <a:latin typeface="Times New Roman"/>
                <a:cs typeface="Times New Roman"/>
              </a:rPr>
              <a:t>You are here</a:t>
            </a:r>
          </a:p>
        </xdr:txBody>
      </xdr:sp>
    </xdr:grpSp>
    <xdr:clientData/>
  </xdr:twoCellAnchor>
  <xdr:twoCellAnchor editAs="oneCell">
    <xdr:from>
      <xdr:col>11</xdr:col>
      <xdr:colOff>114300</xdr:colOff>
      <xdr:row>178</xdr:row>
      <xdr:rowOff>47625</xdr:rowOff>
    </xdr:from>
    <xdr:to>
      <xdr:col>13</xdr:col>
      <xdr:colOff>0</xdr:colOff>
      <xdr:row>181</xdr:row>
      <xdr:rowOff>28575</xdr:rowOff>
    </xdr:to>
    <xdr:pic>
      <xdr:nvPicPr>
        <xdr:cNvPr id="27950" name="Picture 13" descr="livegreen_B.wmf"/>
        <xdr:cNvPicPr preferRelativeResize="1">
          <a:picLocks noChangeAspect="1"/>
        </xdr:cNvPicPr>
      </xdr:nvPicPr>
      <xdr:blipFill>
        <a:blip r:embed="rId6"/>
        <a:stretch>
          <a:fillRect/>
        </a:stretch>
      </xdr:blipFill>
      <xdr:spPr bwMode="auto">
        <a:xfrm>
          <a:off x="11525250" y="41652825"/>
          <a:ext cx="1771650" cy="581025"/>
        </a:xfrm>
        <a:prstGeom prst="rect">
          <a:avLst/>
        </a:prstGeom>
        <a:noFill/>
        <a:ln w="9525">
          <a:noFill/>
        </a:ln>
      </xdr:spPr>
    </xdr:pic>
    <xdr:clientData/>
  </xdr:twoCellAnchor>
  <xdr:twoCellAnchor editAs="oneCell">
    <xdr:from>
      <xdr:col>2</xdr:col>
      <xdr:colOff>0</xdr:colOff>
      <xdr:row>178</xdr:row>
      <xdr:rowOff>0</xdr:rowOff>
    </xdr:from>
    <xdr:to>
      <xdr:col>2</xdr:col>
      <xdr:colOff>1828800</xdr:colOff>
      <xdr:row>181</xdr:row>
      <xdr:rowOff>57150</xdr:rowOff>
    </xdr:to>
    <xdr:pic>
      <xdr:nvPicPr>
        <xdr:cNvPr id="20" name="Picture 11" descr="Toronto647.wmf"/>
        <xdr:cNvPicPr preferRelativeResize="1">
          <a:picLocks noChangeAspect="1"/>
        </xdr:cNvPicPr>
      </xdr:nvPicPr>
      <xdr:blipFill>
        <a:blip r:embed="rId7"/>
        <a:stretch>
          <a:fillRect/>
        </a:stretch>
      </xdr:blipFill>
      <xdr:spPr bwMode="auto">
        <a:xfrm>
          <a:off x="1838325" y="41605200"/>
          <a:ext cx="1828800" cy="657225"/>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46</xdr:row>
      <xdr:rowOff>9525</xdr:rowOff>
    </xdr:from>
    <xdr:to>
      <xdr:col>2</xdr:col>
      <xdr:colOff>1924050</xdr:colOff>
      <xdr:row>48</xdr:row>
      <xdr:rowOff>171450</xdr:rowOff>
    </xdr:to>
    <xdr:pic>
      <xdr:nvPicPr>
        <xdr:cNvPr id="26255" name="Picture 11" descr="Toronto647.wmf"/>
        <xdr:cNvPicPr preferRelativeResize="1">
          <a:picLocks noChangeAspect="1"/>
        </xdr:cNvPicPr>
      </xdr:nvPicPr>
      <xdr:blipFill>
        <a:blip r:embed="rId1"/>
        <a:stretch>
          <a:fillRect/>
        </a:stretch>
      </xdr:blipFill>
      <xdr:spPr bwMode="auto">
        <a:xfrm>
          <a:off x="1952625" y="11934825"/>
          <a:ext cx="1828800" cy="542925"/>
        </a:xfrm>
        <a:prstGeom prst="rect">
          <a:avLst/>
        </a:prstGeom>
        <a:noFill/>
        <a:ln w="9525">
          <a:noFill/>
        </a:ln>
      </xdr:spPr>
    </xdr:pic>
    <xdr:clientData/>
  </xdr:twoCellAnchor>
  <xdr:twoCellAnchor editAs="oneCell">
    <xdr:from>
      <xdr:col>2</xdr:col>
      <xdr:colOff>5143500</xdr:colOff>
      <xdr:row>46</xdr:row>
      <xdr:rowOff>47625</xdr:rowOff>
    </xdr:from>
    <xdr:to>
      <xdr:col>2</xdr:col>
      <xdr:colOff>6762750</xdr:colOff>
      <xdr:row>48</xdr:row>
      <xdr:rowOff>171450</xdr:rowOff>
    </xdr:to>
    <xdr:pic>
      <xdr:nvPicPr>
        <xdr:cNvPr id="26256" name="Picture 13" descr="livegreen_B.wmf"/>
        <xdr:cNvPicPr preferRelativeResize="1">
          <a:picLocks noChangeAspect="1"/>
        </xdr:cNvPicPr>
      </xdr:nvPicPr>
      <xdr:blipFill>
        <a:blip r:embed="rId2"/>
        <a:stretch>
          <a:fillRect/>
        </a:stretch>
      </xdr:blipFill>
      <xdr:spPr bwMode="auto">
        <a:xfrm>
          <a:off x="7000875" y="11972925"/>
          <a:ext cx="1619250" cy="504825"/>
        </a:xfrm>
        <a:prstGeom prst="rect">
          <a:avLst/>
        </a:prstGeom>
        <a:noFill/>
        <a:ln w="9525">
          <a:noFill/>
        </a:ln>
      </xdr:spPr>
    </xdr:pic>
    <xdr:clientData/>
  </xdr:twoCellAnchor>
  <xdr:twoCellAnchor editAs="oneCell">
    <xdr:from>
      <xdr:col>2</xdr:col>
      <xdr:colOff>95250</xdr:colOff>
      <xdr:row>0</xdr:row>
      <xdr:rowOff>142875</xdr:rowOff>
    </xdr:from>
    <xdr:to>
      <xdr:col>2</xdr:col>
      <xdr:colOff>2657475</xdr:colOff>
      <xdr:row>2</xdr:row>
      <xdr:rowOff>190500</xdr:rowOff>
    </xdr:to>
    <xdr:pic>
      <xdr:nvPicPr>
        <xdr:cNvPr id="26257" name="Picture 14" descr="ChemTRAC final logo.wmf"/>
        <xdr:cNvPicPr preferRelativeResize="1">
          <a:picLocks noChangeAspect="1"/>
        </xdr:cNvPicPr>
      </xdr:nvPicPr>
      <xdr:blipFill>
        <a:blip r:embed="rId3"/>
        <a:stretch>
          <a:fillRect/>
        </a:stretch>
      </xdr:blipFill>
      <xdr:spPr bwMode="auto">
        <a:xfrm>
          <a:off x="1952625" y="142875"/>
          <a:ext cx="2562225" cy="561975"/>
        </a:xfrm>
        <a:prstGeom prst="rect">
          <a:avLst/>
        </a:prstGeom>
        <a:noFill/>
        <a:ln w="9525">
          <a:noFill/>
        </a:ln>
      </xdr:spPr>
    </xdr:pic>
    <xdr:clientData/>
  </xdr:twoCellAnchor>
  <xdr:twoCellAnchor>
    <xdr:from>
      <xdr:col>1</xdr:col>
      <xdr:colOff>9525</xdr:colOff>
      <xdr:row>6</xdr:row>
      <xdr:rowOff>28575</xdr:rowOff>
    </xdr:from>
    <xdr:to>
      <xdr:col>1</xdr:col>
      <xdr:colOff>1066800</xdr:colOff>
      <xdr:row>6</xdr:row>
      <xdr:rowOff>571500</xdr:rowOff>
    </xdr:to>
    <xdr:sp macro="" textlink="">
      <xdr:nvSpPr>
        <xdr:cNvPr id="26258" name="Rounded Rectangle 15"/>
        <xdr:cNvSpPr>
          <a:spLocks noChangeArrowheads="1"/>
        </xdr:cNvSpPr>
      </xdr:nvSpPr>
      <xdr:spPr bwMode="auto">
        <a:xfrm>
          <a:off x="685800" y="1409700"/>
          <a:ext cx="1057275" cy="542925"/>
        </a:xfrm>
        <a:prstGeom prst="roundRect">
          <a:avLst>
            <a:gd name="adj" fmla="val 16667"/>
          </a:avLst>
        </a:prstGeom>
        <a:solidFill>
          <a:srgbClr val="99CCFF"/>
        </a:solidFill>
        <a:ln w="25400" algn="ctr">
          <a:solidFill>
            <a:srgbClr val="C6D9F1"/>
          </a:solidFill>
          <a:round/>
          <a:headEnd type="none"/>
          <a:tailEnd type="none"/>
        </a:ln>
      </xdr:spPr>
    </xdr:sp>
    <xdr:clientData/>
  </xdr:twoCellAnchor>
  <xdr:twoCellAnchor>
    <xdr:from>
      <xdr:col>1</xdr:col>
      <xdr:colOff>28575</xdr:colOff>
      <xdr:row>6</xdr:row>
      <xdr:rowOff>85725</xdr:rowOff>
    </xdr:from>
    <xdr:to>
      <xdr:col>1</xdr:col>
      <xdr:colOff>1076325</xdr:colOff>
      <xdr:row>6</xdr:row>
      <xdr:rowOff>304800</xdr:rowOff>
    </xdr:to>
    <xdr:sp macro="" textlink="">
      <xdr:nvSpPr>
        <xdr:cNvPr id="2" name="TextBox 22">
          <a:hlinkClick r:id="rId4"/>
        </xdr:cNvPr>
        <xdr:cNvSpPr txBox="1"/>
      </xdr:nvSpPr>
      <xdr:spPr>
        <a:xfrm>
          <a:off x="704850" y="1466850"/>
          <a:ext cx="104775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p>
          <a:pPr algn="ctr"/>
          <a:r>
            <a:rPr lang="en-US" sz="1100" b="1">
              <a:latin typeface="Times New Roman" pitchFamily="18" charset="0"/>
              <a:cs typeface="Times New Roman" pitchFamily="18" charset="0"/>
            </a:rPr>
            <a:t>Instructions</a:t>
          </a:r>
        </a:p>
      </xdr:txBody>
    </xdr:sp>
    <xdr:clientData/>
  </xdr:twoCellAnchor>
  <xdr:twoCellAnchor>
    <xdr:from>
      <xdr:col>1</xdr:col>
      <xdr:colOff>0</xdr:colOff>
      <xdr:row>7</xdr:row>
      <xdr:rowOff>66675</xdr:rowOff>
    </xdr:from>
    <xdr:to>
      <xdr:col>1</xdr:col>
      <xdr:colOff>1057275</xdr:colOff>
      <xdr:row>8</xdr:row>
      <xdr:rowOff>200025</xdr:rowOff>
    </xdr:to>
    <xdr:sp macro="" textlink="">
      <xdr:nvSpPr>
        <xdr:cNvPr id="26260" name="Rounded Rectangle 15"/>
        <xdr:cNvSpPr>
          <a:spLocks noChangeArrowheads="1"/>
        </xdr:cNvSpPr>
      </xdr:nvSpPr>
      <xdr:spPr bwMode="auto">
        <a:xfrm>
          <a:off x="676275" y="2057400"/>
          <a:ext cx="1057275" cy="342900"/>
        </a:xfrm>
        <a:prstGeom prst="roundRect">
          <a:avLst>
            <a:gd name="adj" fmla="val 16667"/>
          </a:avLst>
        </a:prstGeom>
        <a:solidFill>
          <a:srgbClr val="9999FF"/>
        </a:solidFill>
        <a:ln w="25400" algn="ctr">
          <a:solidFill>
            <a:srgbClr val="C6D9F1"/>
          </a:solidFill>
          <a:round/>
          <a:headEnd type="none"/>
          <a:tailEnd type="none"/>
        </a:ln>
      </xdr:spPr>
    </xdr:sp>
    <xdr:clientData/>
  </xdr:twoCellAnchor>
  <xdr:twoCellAnchor>
    <xdr:from>
      <xdr:col>1</xdr:col>
      <xdr:colOff>38100</xdr:colOff>
      <xdr:row>7</xdr:row>
      <xdr:rowOff>104775</xdr:rowOff>
    </xdr:from>
    <xdr:to>
      <xdr:col>1</xdr:col>
      <xdr:colOff>1028700</xdr:colOff>
      <xdr:row>8</xdr:row>
      <xdr:rowOff>123825</xdr:rowOff>
    </xdr:to>
    <xdr:sp macro="" textlink="">
      <xdr:nvSpPr>
        <xdr:cNvPr id="6485" name="TextBox 21">
          <a:hlinkClick r:id="rId5"/>
        </xdr:cNvPr>
        <xdr:cNvSpPr txBox="1">
          <a:spLocks noChangeArrowheads="1"/>
        </xdr:cNvSpPr>
      </xdr:nvSpPr>
      <xdr:spPr bwMode="auto">
        <a:xfrm>
          <a:off x="714375" y="2095500"/>
          <a:ext cx="990600" cy="228600"/>
        </a:xfrm>
        <a:prstGeom prst="rect">
          <a:avLst/>
        </a:prstGeom>
        <a:noFill/>
        <a:ln w="9525">
          <a:noFill/>
        </a:ln>
      </xdr:spPr>
      <xdr:txBody>
        <a:bodyPr vertOverflow="clip" wrap="square" lIns="27432" tIns="27432" rIns="27432" bIns="0" anchor="t" upright="1"/>
        <a:lstStyle/>
        <a:p>
          <a:pPr algn="ctr" rtl="0">
            <a:defRPr sz="1000"/>
          </a:pPr>
          <a:r>
            <a:rPr lang="en-CA" sz="1100" b="1" i="0" u="none" strike="noStrike" baseline="0">
              <a:solidFill>
                <a:srgbClr val="000000"/>
              </a:solidFill>
              <a:latin typeface="Times New Roman"/>
              <a:cs typeface="Times New Roman"/>
            </a:rPr>
            <a:t>Input/Output</a:t>
          </a:r>
        </a:p>
      </xdr:txBody>
    </xdr:sp>
    <xdr:clientData/>
  </xdr:twoCellAnchor>
  <xdr:twoCellAnchor>
    <xdr:from>
      <xdr:col>1</xdr:col>
      <xdr:colOff>0</xdr:colOff>
      <xdr:row>8</xdr:row>
      <xdr:rowOff>285750</xdr:rowOff>
    </xdr:from>
    <xdr:to>
      <xdr:col>1</xdr:col>
      <xdr:colOff>1047750</xdr:colOff>
      <xdr:row>10</xdr:row>
      <xdr:rowOff>114300</xdr:rowOff>
    </xdr:to>
    <xdr:sp macro="" textlink="">
      <xdr:nvSpPr>
        <xdr:cNvPr id="26262" name="Rounded Rectangle 19"/>
        <xdr:cNvSpPr>
          <a:spLocks noChangeArrowheads="1"/>
        </xdr:cNvSpPr>
      </xdr:nvSpPr>
      <xdr:spPr bwMode="auto">
        <a:xfrm>
          <a:off x="676275" y="2486025"/>
          <a:ext cx="1047750" cy="438150"/>
        </a:xfrm>
        <a:prstGeom prst="roundRect">
          <a:avLst>
            <a:gd name="adj" fmla="val 16667"/>
          </a:avLst>
        </a:prstGeom>
        <a:solidFill>
          <a:srgbClr val="376092"/>
        </a:solidFill>
        <a:ln w="25400" algn="ctr">
          <a:solidFill>
            <a:srgbClr val="376092"/>
          </a:solidFill>
          <a:round/>
          <a:headEnd type="none"/>
          <a:tailEnd type="none"/>
        </a:ln>
      </xdr:spPr>
    </xdr:sp>
    <xdr:clientData/>
  </xdr:twoCellAnchor>
  <xdr:twoCellAnchor>
    <xdr:from>
      <xdr:col>1</xdr:col>
      <xdr:colOff>28575</xdr:colOff>
      <xdr:row>8</xdr:row>
      <xdr:rowOff>333375</xdr:rowOff>
    </xdr:from>
    <xdr:to>
      <xdr:col>1</xdr:col>
      <xdr:colOff>1000125</xdr:colOff>
      <xdr:row>9</xdr:row>
      <xdr:rowOff>180975</xdr:rowOff>
    </xdr:to>
    <xdr:sp macro="" textlink="">
      <xdr:nvSpPr>
        <xdr:cNvPr id="6486" name="TextBox 19">
          <a:hlinkClick r:id="rId6"/>
        </xdr:cNvPr>
        <xdr:cNvSpPr txBox="1">
          <a:spLocks noChangeArrowheads="1"/>
        </xdr:cNvSpPr>
      </xdr:nvSpPr>
      <xdr:spPr bwMode="auto">
        <a:xfrm>
          <a:off x="704850" y="2533650"/>
          <a:ext cx="971550" cy="247650"/>
        </a:xfrm>
        <a:prstGeom prst="rect">
          <a:avLst/>
        </a:prstGeom>
        <a:noFill/>
        <a:ln w="9525">
          <a:noFill/>
        </a:ln>
      </xdr:spPr>
      <xdr:txBody>
        <a:bodyPr vertOverflow="clip" wrap="square" lIns="27432" tIns="27432" rIns="27432" bIns="0" anchor="t" upright="1"/>
        <a:lstStyle/>
        <a:p>
          <a:pPr algn="ctr" rtl="0">
            <a:defRPr sz="1000"/>
          </a:pPr>
          <a:r>
            <a:rPr lang="en-CA" sz="1100" b="1" i="0" u="none" strike="noStrike" baseline="0">
              <a:solidFill>
                <a:srgbClr val="FFFFFF"/>
              </a:solidFill>
              <a:latin typeface="Times New Roman"/>
              <a:cs typeface="Times New Roman"/>
            </a:rPr>
            <a:t>Calculations</a:t>
          </a:r>
        </a:p>
      </xdr:txBody>
    </xdr:sp>
    <xdr:clientData/>
  </xdr:twoCellAnchor>
  <xdr:twoCellAnchor>
    <xdr:from>
      <xdr:col>1</xdr:col>
      <xdr:colOff>19050</xdr:colOff>
      <xdr:row>10</xdr:row>
      <xdr:rowOff>361950</xdr:rowOff>
    </xdr:from>
    <xdr:to>
      <xdr:col>1</xdr:col>
      <xdr:colOff>1028700</xdr:colOff>
      <xdr:row>12</xdr:row>
      <xdr:rowOff>133350</xdr:rowOff>
    </xdr:to>
    <xdr:sp macro="" textlink="">
      <xdr:nvSpPr>
        <xdr:cNvPr id="26264" name="Rounded Rectangle 20"/>
        <xdr:cNvSpPr>
          <a:spLocks noChangeArrowheads="1"/>
        </xdr:cNvSpPr>
      </xdr:nvSpPr>
      <xdr:spPr bwMode="auto">
        <a:xfrm>
          <a:off x="695325" y="3171825"/>
          <a:ext cx="1009650" cy="371475"/>
        </a:xfrm>
        <a:prstGeom prst="roundRect">
          <a:avLst>
            <a:gd name="adj" fmla="val 16667"/>
          </a:avLst>
        </a:prstGeom>
        <a:solidFill>
          <a:srgbClr val="10253F"/>
        </a:solidFill>
        <a:ln w="25400" algn="ctr">
          <a:solidFill>
            <a:srgbClr val="10253F"/>
          </a:solidFill>
          <a:round/>
          <a:headEnd type="none"/>
          <a:tailEnd type="none"/>
        </a:ln>
      </xdr:spPr>
    </xdr:sp>
    <xdr:clientData/>
  </xdr:twoCellAnchor>
  <xdr:twoCellAnchor>
    <xdr:from>
      <xdr:col>1</xdr:col>
      <xdr:colOff>38100</xdr:colOff>
      <xdr:row>11</xdr:row>
      <xdr:rowOff>47625</xdr:rowOff>
    </xdr:from>
    <xdr:to>
      <xdr:col>1</xdr:col>
      <xdr:colOff>1019175</xdr:colOff>
      <xdr:row>12</xdr:row>
      <xdr:rowOff>47625</xdr:rowOff>
    </xdr:to>
    <xdr:sp macro="" textlink="">
      <xdr:nvSpPr>
        <xdr:cNvPr id="6491" name="TextBox 24">
          <a:hlinkClick r:id="rId7"/>
        </xdr:cNvPr>
        <xdr:cNvSpPr txBox="1">
          <a:spLocks noChangeArrowheads="1"/>
        </xdr:cNvSpPr>
      </xdr:nvSpPr>
      <xdr:spPr bwMode="auto">
        <a:xfrm>
          <a:off x="714375" y="3248025"/>
          <a:ext cx="981075" cy="209550"/>
        </a:xfrm>
        <a:prstGeom prst="rect">
          <a:avLst/>
        </a:prstGeom>
        <a:noFill/>
        <a:ln w="9525">
          <a:noFill/>
        </a:ln>
      </xdr:spPr>
      <xdr:txBody>
        <a:bodyPr vertOverflow="clip" wrap="square" lIns="27432" tIns="27432" rIns="27432" bIns="0" anchor="t" upright="1"/>
        <a:lstStyle/>
        <a:p>
          <a:pPr algn="ctr" rtl="0">
            <a:defRPr sz="1000"/>
          </a:pPr>
          <a:r>
            <a:rPr lang="en-CA" sz="1100" b="1" i="0" u="none" strike="noStrike" baseline="0">
              <a:solidFill>
                <a:srgbClr val="FFFFFF"/>
              </a:solidFill>
              <a:latin typeface="Times New Roman"/>
              <a:cs typeface="Times New Roman"/>
            </a:rPr>
            <a:t>References</a:t>
          </a:r>
        </a:p>
      </xdr:txBody>
    </xdr:sp>
    <xdr:clientData/>
  </xdr:twoCellAnchor>
  <xdr:twoCellAnchor>
    <xdr:from>
      <xdr:col>0</xdr:col>
      <xdr:colOff>0</xdr:colOff>
      <xdr:row>10</xdr:row>
      <xdr:rowOff>304800</xdr:rowOff>
    </xdr:from>
    <xdr:to>
      <xdr:col>0</xdr:col>
      <xdr:colOff>676275</xdr:colOff>
      <xdr:row>12</xdr:row>
      <xdr:rowOff>219075</xdr:rowOff>
    </xdr:to>
    <xdr:grpSp>
      <xdr:nvGrpSpPr>
        <xdr:cNvPr id="16" name="Group 372"/>
        <xdr:cNvGrpSpPr>
          <a:grpSpLocks/>
        </xdr:cNvGrpSpPr>
      </xdr:nvGrpSpPr>
      <xdr:grpSpPr bwMode="auto">
        <a:xfrm>
          <a:off x="0" y="3114675"/>
          <a:ext cx="676275" cy="514350"/>
          <a:chOff x="2" y="119"/>
          <a:chExt cx="45" cy="53"/>
        </a:xfrm>
      </xdr:grpSpPr>
      <xdr:sp macro="" textlink="">
        <xdr:nvSpPr>
          <xdr:cNvPr id="17" name="AutoShape 373"/>
          <xdr:cNvSpPr>
            <a:spLocks noChangeArrowheads="1"/>
          </xdr:cNvSpPr>
        </xdr:nvSpPr>
        <xdr:spPr bwMode="auto">
          <a:xfrm>
            <a:off x="2" y="119"/>
            <a:ext cx="45" cy="53"/>
          </a:xfrm>
          <a:prstGeom prst="rightArrow">
            <a:avLst>
              <a:gd name="adj1" fmla="val 50944"/>
              <a:gd name="adj2" fmla="val 45653"/>
            </a:avLst>
          </a:prstGeom>
          <a:solidFill>
            <a:srgbClr val="00CCFF"/>
          </a:solidFill>
          <a:ln w="9525">
            <a:solidFill>
              <a:srgbClr val="000000"/>
            </a:solidFill>
            <a:miter lim="800000"/>
            <a:headEnd type="none"/>
            <a:tailEnd type="none"/>
          </a:ln>
        </xdr:spPr>
      </xdr:sp>
      <xdr:sp macro="" textlink="">
        <xdr:nvSpPr>
          <xdr:cNvPr id="18" name="Text Box 374"/>
          <xdr:cNvSpPr txBox="1">
            <a:spLocks noChangeArrowheads="1"/>
          </xdr:cNvSpPr>
        </xdr:nvSpPr>
        <xdr:spPr bwMode="auto">
          <a:xfrm>
            <a:off x="2" y="134"/>
            <a:ext cx="40" cy="21"/>
          </a:xfrm>
          <a:prstGeom prst="rect">
            <a:avLst/>
          </a:prstGeom>
          <a:noFill/>
          <a:ln w="9525">
            <a:noFill/>
          </a:ln>
        </xdr:spPr>
        <xdr:txBody>
          <a:bodyPr vertOverflow="clip" wrap="square" lIns="27432" tIns="18288" rIns="0" bIns="0" anchor="ctr" upright="1"/>
          <a:lstStyle/>
          <a:p>
            <a:pPr algn="l" rtl="0">
              <a:defRPr sz="1000"/>
            </a:pPr>
            <a:r>
              <a:rPr lang="en-CA" sz="800" b="1" i="0" u="none" strike="noStrike" baseline="0">
                <a:solidFill>
                  <a:srgbClr val="000000"/>
                </a:solidFill>
                <a:latin typeface="Times New Roman"/>
                <a:cs typeface="Times New Roman"/>
              </a:rPr>
              <a:t>You are here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1000s\51510%20City%20of%20Toronto%20ERDIP\Templates\Other%20-%20Welding\51510%20Welding%20Data%20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Output"/>
      <sheetName val="Calculations"/>
      <sheetName val="Units Conversion Help"/>
      <sheetName val="References"/>
    </sheetNames>
    <sheetDataSet>
      <sheetData sheetId="0"/>
      <sheetData sheetId="1"/>
      <sheetData sheetId="2">
        <row r="21">
          <cell r="A21" t="str">
            <v>Select</v>
          </cell>
        </row>
        <row r="22">
          <cell r="A22" t="str">
            <v>Shielded Metal Arc:  SMAW (Stick)  </v>
          </cell>
        </row>
        <row r="23">
          <cell r="A23" t="str">
            <v>Gas Metal Arc:  GMAW (MIG)</v>
          </cell>
        </row>
        <row r="24">
          <cell r="A24" t="str">
            <v>Flux Cored Arc: FCAW   </v>
          </cell>
        </row>
        <row r="25">
          <cell r="A25" t="str">
            <v>Submerged Arc:  SAW  </v>
          </cell>
        </row>
        <row r="26">
          <cell r="A26" t="str">
            <v>Gas Tungsten Arc:  GTAW (TIG)</v>
          </cell>
        </row>
        <row r="27">
          <cell r="A27" t="str">
            <v>Other Consumable Electrode/Wire Process</v>
          </cell>
        </row>
        <row r="31">
          <cell r="A31" t="str">
            <v>Electrode</v>
          </cell>
        </row>
        <row r="33">
          <cell r="A33" t="str">
            <v>Select</v>
          </cell>
        </row>
        <row r="34">
          <cell r="A34" t="str">
            <v>Shielded Metal Arc Electrode</v>
          </cell>
        </row>
        <row r="35">
          <cell r="A35" t="str">
            <v>SMAW  E11018</v>
          </cell>
        </row>
        <row r="36">
          <cell r="A36" t="str">
            <v>SMAW  E308</v>
          </cell>
        </row>
        <row r="37">
          <cell r="A37" t="str">
            <v>SMAW  E310</v>
          </cell>
        </row>
        <row r="38">
          <cell r="A38" t="str">
            <v>SMAW  E316</v>
          </cell>
        </row>
        <row r="39">
          <cell r="A39" t="str">
            <v>SMAW  E410</v>
          </cell>
        </row>
        <row r="40">
          <cell r="A40" t="str">
            <v>SMAW  E6010</v>
          </cell>
        </row>
        <row r="41">
          <cell r="A41" t="str">
            <v>SMAW  E6011</v>
          </cell>
        </row>
        <row r="42">
          <cell r="A42" t="str">
            <v>SMAW  E6012</v>
          </cell>
        </row>
        <row r="43">
          <cell r="A43" t="str">
            <v>SMAW  E6013</v>
          </cell>
        </row>
        <row r="44">
          <cell r="A44" t="str">
            <v>SMAW  E7018</v>
          </cell>
        </row>
        <row r="45">
          <cell r="A45" t="str">
            <v>SMAW  E7024</v>
          </cell>
        </row>
        <row r="46">
          <cell r="A46" t="str">
            <v>SMAW  E7028</v>
          </cell>
        </row>
        <row r="47">
          <cell r="A47" t="str">
            <v>SMAW  E8018</v>
          </cell>
        </row>
        <row r="48">
          <cell r="A48" t="str">
            <v>SMAW  E9015</v>
          </cell>
        </row>
        <row r="49">
          <cell r="A49" t="str">
            <v>SMAW  E9018</v>
          </cell>
        </row>
        <row r="50">
          <cell r="A50" t="str">
            <v>SMAW  ECoCr</v>
          </cell>
        </row>
        <row r="51">
          <cell r="A51" t="str">
            <v>SMAW  ENi-Cl</v>
          </cell>
        </row>
        <row r="52">
          <cell r="A52" t="str">
            <v>SMAW  ENiCrMo</v>
          </cell>
        </row>
        <row r="53">
          <cell r="A53" t="str">
            <v>SMAW  ENi-Cu-2</v>
          </cell>
        </row>
        <row r="54">
          <cell r="A54" t="str">
            <v>SMAW  14Mn-4Cr</v>
          </cell>
        </row>
        <row r="55">
          <cell r="A55" t="str">
            <v>Other SMAW Electrode(4)(9)</v>
          </cell>
        </row>
        <row r="56">
          <cell r="A56" t="str">
            <v>Gas Metal Arc Wire</v>
          </cell>
        </row>
        <row r="57">
          <cell r="A57" t="str">
            <v>GMAW  E308L</v>
          </cell>
        </row>
        <row r="58">
          <cell r="A58" t="str">
            <v>GMAW  E70S</v>
          </cell>
        </row>
        <row r="59">
          <cell r="A59" t="str">
            <v>GMAW  ER1260</v>
          </cell>
        </row>
        <row r="60">
          <cell r="A60" t="str">
            <v>GMAW  ER5154</v>
          </cell>
        </row>
        <row r="61">
          <cell r="A61" t="str">
            <v>GMAW  ER316</v>
          </cell>
        </row>
        <row r="62">
          <cell r="A62" t="str">
            <v>GMAW  ENiCrMo</v>
          </cell>
        </row>
        <row r="63">
          <cell r="A63" t="str">
            <v>GMAW  ERNiCu</v>
          </cell>
        </row>
        <row r="64">
          <cell r="A64" t="str">
            <v>Other GMAW Wire(4)(9)</v>
          </cell>
        </row>
        <row r="65">
          <cell r="A65" t="str">
            <v>Flux Cored Arc Electrode</v>
          </cell>
        </row>
        <row r="66">
          <cell r="A66" t="str">
            <v>FCAW  E110</v>
          </cell>
        </row>
        <row r="67">
          <cell r="A67" t="str">
            <v>FCAW  E11018</v>
          </cell>
        </row>
        <row r="68">
          <cell r="A68" t="str">
            <v>FCAW  E308LT</v>
          </cell>
        </row>
        <row r="69">
          <cell r="A69" t="str">
            <v>FCAW  E316LT</v>
          </cell>
        </row>
        <row r="70">
          <cell r="A70" t="str">
            <v>FCAW  E70T</v>
          </cell>
        </row>
        <row r="71">
          <cell r="A71" t="str">
            <v>FCAW  E71T</v>
          </cell>
        </row>
        <row r="72">
          <cell r="A72" t="str">
            <v>Other FCAW Electrode(4)(9)</v>
          </cell>
        </row>
        <row r="73">
          <cell r="A73" t="str">
            <v>Submerged Arc Electrode</v>
          </cell>
        </row>
        <row r="74">
          <cell r="A74" t="str">
            <v>SAW  EM12K</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ronto.ca/chemtrac/"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rb.ca.gov/toxics/dryclean/finaldrycleantechreport.pdf" TargetMode="External" /><Relationship Id="rId2" Type="http://schemas.openxmlformats.org/officeDocument/2006/relationships/hyperlink" Target="http://www.epa.gov/ttn/chief/ap42/ch01/final/c01s04.pdf" TargetMode="External" /><Relationship Id="rId3" Type="http://schemas.openxmlformats.org/officeDocument/2006/relationships/hyperlink" Target="http://www.abccompounding.com/abc/" TargetMode="External" /><Relationship Id="rId4" Type="http://schemas.openxmlformats.org/officeDocument/2006/relationships/hyperlink" Target="http://spartanchemical.com/web/webhome.nsf" TargetMode="External" /><Relationship Id="rId5" Type="http://schemas.openxmlformats.org/officeDocument/2006/relationships/hyperlink" Target="http://www.dharmatrading.com/" TargetMode="External" /><Relationship Id="rId6" Type="http://schemas.openxmlformats.org/officeDocument/2006/relationships/hyperlink" Target="http://www.hcronline.com/" TargetMode="External" /><Relationship Id="rId7" Type="http://schemas.openxmlformats.org/officeDocument/2006/relationships/hyperlink" Target="http://www.unitedlabsinc.com/canada/index.asp?nodeid=id4" TargetMode="External" /><Relationship Id="rId8" Type="http://schemas.openxmlformats.org/officeDocument/2006/relationships/hyperlink" Target="http://www.cleaningproductsworld.com/" TargetMode="External" /><Relationship Id="rId9" Type="http://schemas.openxmlformats.org/officeDocument/2006/relationships/hyperlink" Target="http://www.benmanind.com/" TargetMode="External" /><Relationship Id="rId10" Type="http://schemas.openxmlformats.org/officeDocument/2006/relationships/hyperlink" Target="http://www.kikcorp.com/" TargetMode="External" /><Relationship Id="rId11" Type="http://schemas.openxmlformats.org/officeDocument/2006/relationships/hyperlink" Target="http://www.aciscience.org/docs/Cleaning_Product_Air_Emissions_from_WWTPs_-_Exec_Summ.pdf" TargetMode="External" /><Relationship Id="rId12" Type="http://schemas.openxmlformats.org/officeDocument/2006/relationships/hyperlink" Target="http://www.toronto.ca/legdocs/municode/1184_423.pdf" TargetMode="External" /><Relationship Id="rId13" Type="http://schemas.openxmlformats.org/officeDocument/2006/relationships/hyperlink" Target="http://www.scienceinthebox.com/en_UK/pdf/TS_20035PartI.PDF" TargetMode="External" /><Relationship Id="rId14" Type="http://schemas.openxmlformats.org/officeDocument/2006/relationships/drawing" Target="../drawings/drawing5.xml" /><Relationship Id="rId1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C1:G37"/>
  <sheetViews>
    <sheetView tabSelected="1" workbookViewId="0" topLeftCell="A1"/>
  </sheetViews>
  <sheetFormatPr defaultColWidth="9.140625" defaultRowHeight="15"/>
  <cols>
    <col min="1" max="1" width="10.140625" style="3" customWidth="1"/>
    <col min="2" max="2" width="15.7109375" style="3" customWidth="1"/>
    <col min="3" max="3" width="21.00390625" style="3" customWidth="1"/>
    <col min="4" max="4" width="69.7109375" style="3" customWidth="1"/>
    <col min="5" max="16384" width="9.140625" style="3" customWidth="1"/>
  </cols>
  <sheetData>
    <row r="1" ht="66.6" customHeight="1">
      <c r="C1" s="2"/>
    </row>
    <row r="2" spans="3:4" ht="12.75" customHeight="1" thickBot="1">
      <c r="C2" s="412" t="s">
        <v>255</v>
      </c>
      <c r="D2" s="412"/>
    </row>
    <row r="3" spans="3:4" ht="20.25" customHeight="1" thickBot="1">
      <c r="C3" s="413" t="s">
        <v>335</v>
      </c>
      <c r="D3" s="413"/>
    </row>
    <row r="4" ht="20.25" customHeight="1">
      <c r="C4" s="382" t="s">
        <v>368</v>
      </c>
    </row>
    <row r="5" ht="7.2" customHeight="1" thickBot="1"/>
    <row r="6" spans="3:4" s="4" customFormat="1" ht="48.6" customHeight="1" thickBot="1">
      <c r="C6" s="408" t="s">
        <v>294</v>
      </c>
      <c r="D6" s="409"/>
    </row>
    <row r="7" s="4" customFormat="1" ht="15" customHeight="1" thickBot="1"/>
    <row r="8" spans="3:4" s="4" customFormat="1" ht="15" customHeight="1">
      <c r="C8" s="410" t="s">
        <v>1</v>
      </c>
      <c r="D8" s="217" t="s">
        <v>281</v>
      </c>
    </row>
    <row r="9" spans="3:4" s="4" customFormat="1" ht="15" customHeight="1">
      <c r="C9" s="411"/>
      <c r="D9" s="218" t="s">
        <v>282</v>
      </c>
    </row>
    <row r="10" spans="3:4" s="4" customFormat="1" ht="17.25" customHeight="1" thickBot="1">
      <c r="C10" s="204"/>
      <c r="D10" s="219" t="s">
        <v>283</v>
      </c>
    </row>
    <row r="11" spans="3:4" s="4" customFormat="1" ht="18.75" customHeight="1">
      <c r="C11" s="252" t="s">
        <v>352</v>
      </c>
      <c r="D11" s="205" t="s">
        <v>351</v>
      </c>
    </row>
    <row r="12" spans="3:4" s="4" customFormat="1" ht="18.75" customHeight="1">
      <c r="C12" s="253"/>
      <c r="D12" s="200" t="s">
        <v>284</v>
      </c>
    </row>
    <row r="13" spans="3:4" s="4" customFormat="1" ht="51" customHeight="1">
      <c r="C13" s="253"/>
      <c r="D13" s="200" t="s">
        <v>285</v>
      </c>
    </row>
    <row r="14" spans="3:4" s="4" customFormat="1" ht="21" customHeight="1">
      <c r="C14" s="206"/>
      <c r="D14" s="202" t="s">
        <v>224</v>
      </c>
    </row>
    <row r="15" spans="3:7" s="12" customFormat="1" ht="29.4" customHeight="1">
      <c r="C15" s="203"/>
      <c r="D15" s="198" t="s">
        <v>286</v>
      </c>
      <c r="F15" s="4"/>
      <c r="G15" s="4"/>
    </row>
    <row r="16" spans="3:7" s="12" customFormat="1" ht="18" customHeight="1">
      <c r="C16" s="203"/>
      <c r="D16" s="197" t="s">
        <v>287</v>
      </c>
      <c r="F16" s="4"/>
      <c r="G16" s="4"/>
    </row>
    <row r="17" spans="3:4" s="4" customFormat="1" ht="15" customHeight="1">
      <c r="C17" s="206"/>
      <c r="D17" s="198" t="s">
        <v>225</v>
      </c>
    </row>
    <row r="18" spans="3:7" ht="15.75" customHeight="1">
      <c r="C18" s="207"/>
      <c r="D18" s="199" t="s">
        <v>226</v>
      </c>
      <c r="F18" s="12"/>
      <c r="G18" s="12"/>
    </row>
    <row r="19" spans="3:7" ht="18" customHeight="1">
      <c r="C19" s="207"/>
      <c r="D19" s="200" t="s">
        <v>288</v>
      </c>
      <c r="F19" s="12"/>
      <c r="G19" s="12"/>
    </row>
    <row r="20" spans="3:7" ht="17.25" customHeight="1">
      <c r="C20" s="207"/>
      <c r="D20" s="200" t="s">
        <v>289</v>
      </c>
      <c r="F20" s="4"/>
      <c r="G20" s="4"/>
    </row>
    <row r="21" spans="3:4" ht="21" customHeight="1" thickBot="1">
      <c r="C21" s="208"/>
      <c r="D21" s="201" t="s">
        <v>290</v>
      </c>
    </row>
    <row r="22" spans="3:4" ht="46.2" customHeight="1" thickBot="1">
      <c r="C22" s="209" t="s">
        <v>2</v>
      </c>
      <c r="D22" s="201" t="s">
        <v>256</v>
      </c>
    </row>
    <row r="23" spans="3:4" ht="65.4" customHeight="1" thickBot="1">
      <c r="C23" s="210" t="s">
        <v>3</v>
      </c>
      <c r="D23" s="211" t="s">
        <v>257</v>
      </c>
    </row>
    <row r="24" spans="3:4" ht="70.2" customHeight="1" thickBot="1">
      <c r="C24" s="212" t="s">
        <v>258</v>
      </c>
      <c r="D24" s="213" t="s">
        <v>291</v>
      </c>
    </row>
    <row r="25" spans="3:4" ht="32.25" customHeight="1">
      <c r="C25" s="252" t="s">
        <v>4</v>
      </c>
      <c r="D25" s="254" t="s">
        <v>292</v>
      </c>
    </row>
    <row r="26" spans="3:4" ht="15.6">
      <c r="C26" s="253"/>
      <c r="D26" s="214" t="s">
        <v>37</v>
      </c>
    </row>
    <row r="27" spans="3:4" ht="16.2">
      <c r="C27" s="253"/>
      <c r="D27" s="215" t="s">
        <v>38</v>
      </c>
    </row>
    <row r="28" spans="3:4" ht="8.25" customHeight="1">
      <c r="C28" s="207"/>
      <c r="D28" s="216"/>
    </row>
    <row r="29" spans="3:4" ht="31.2">
      <c r="C29" s="207"/>
      <c r="D29" s="383" t="s">
        <v>227</v>
      </c>
    </row>
    <row r="30" spans="3:4" ht="31.2">
      <c r="C30" s="207"/>
      <c r="D30" s="198" t="s">
        <v>228</v>
      </c>
    </row>
    <row r="31" spans="3:4" ht="31.2">
      <c r="C31" s="207"/>
      <c r="D31" s="198" t="s">
        <v>229</v>
      </c>
    </row>
    <row r="32" spans="3:4" ht="31.2">
      <c r="C32" s="207"/>
      <c r="D32" s="198" t="s">
        <v>230</v>
      </c>
    </row>
    <row r="33" spans="3:4" ht="15.6">
      <c r="C33" s="207"/>
      <c r="D33" s="197" t="s">
        <v>231</v>
      </c>
    </row>
    <row r="34" spans="3:4" ht="15.6">
      <c r="C34" s="207"/>
      <c r="D34" s="197" t="s">
        <v>327</v>
      </c>
    </row>
    <row r="35" spans="3:4" ht="15.6">
      <c r="C35" s="207"/>
      <c r="D35" s="197" t="s">
        <v>232</v>
      </c>
    </row>
    <row r="36" spans="3:4" ht="15.6">
      <c r="C36" s="207"/>
      <c r="D36" s="197" t="s">
        <v>233</v>
      </c>
    </row>
    <row r="37" spans="3:4" ht="16.8" thickBot="1">
      <c r="C37" s="208"/>
      <c r="D37" s="220" t="s">
        <v>234</v>
      </c>
    </row>
    <row r="40" ht="12.75"/>
    <row r="41" ht="12.75"/>
    <row r="42" ht="12.75"/>
  </sheetData>
  <sheetProtection sheet="1" objects="1" scenarios="1"/>
  <mergeCells count="4">
    <mergeCell ref="C6:D6"/>
    <mergeCell ref="C8:C9"/>
    <mergeCell ref="C2:D2"/>
    <mergeCell ref="C3:D3"/>
  </mergeCells>
  <hyperlinks>
    <hyperlink ref="D23" r:id="rId1" display="If your facility has other activities or sources that use or release reportable chemicals, then you need to calculate the amounts of chemicals for these activities as well. Please go to  the ChemTRAC website for other calculators and more information."/>
  </hyperlinks>
  <printOptions/>
  <pageMargins left="0.7" right="0.7" top="0.75" bottom="0.75" header="0.3" footer="0.3"/>
  <pageSetup fitToHeight="1" fitToWidth="1" horizontalDpi="300" verticalDpi="300" orientation="portrait" scale="73" r:id="rId3"/>
  <drawing r:id="rId2"/>
</worksheet>
</file>

<file path=xl/worksheets/sheet2.xml><?xml version="1.0" encoding="utf-8"?>
<worksheet xmlns="http://schemas.openxmlformats.org/spreadsheetml/2006/main" xmlns:r="http://schemas.openxmlformats.org/officeDocument/2006/relationships">
  <sheetPr>
    <tabColor theme="3" tint="0.5999900102615356"/>
  </sheetPr>
  <dimension ref="B1:X197"/>
  <sheetViews>
    <sheetView showGridLines="0" workbookViewId="0" topLeftCell="A1"/>
  </sheetViews>
  <sheetFormatPr defaultColWidth="9.140625" defaultRowHeight="15"/>
  <cols>
    <col min="1" max="1" width="24.8515625" style="1" customWidth="1"/>
    <col min="2" max="2" width="5.57421875" style="5" customWidth="1"/>
    <col min="3" max="3" width="4.00390625" style="1" customWidth="1"/>
    <col min="4" max="4" width="42.57421875" style="1" customWidth="1"/>
    <col min="5" max="5" width="17.421875" style="1" customWidth="1"/>
    <col min="6" max="6" width="18.00390625" style="1" customWidth="1"/>
    <col min="7" max="7" width="13.7109375" style="1" customWidth="1"/>
    <col min="8" max="8" width="9.7109375" style="1" customWidth="1"/>
    <col min="9" max="9" width="1.28515625" style="1" customWidth="1"/>
    <col min="10" max="10" width="1.421875" style="1" customWidth="1"/>
    <col min="11" max="11" width="25.57421875" style="1" customWidth="1"/>
    <col min="12" max="12" width="26.8515625" style="1" customWidth="1"/>
    <col min="13" max="16384" width="9.140625" style="1" customWidth="1"/>
  </cols>
  <sheetData>
    <row r="1" spans="2:9" s="5" customFormat="1" ht="51" customHeight="1">
      <c r="B1" s="50"/>
      <c r="C1" s="51"/>
      <c r="D1" s="52"/>
      <c r="E1" s="52"/>
      <c r="F1" s="54"/>
      <c r="G1" s="53"/>
      <c r="H1" s="50"/>
      <c r="I1" s="53"/>
    </row>
    <row r="2" spans="2:9" s="5" customFormat="1" ht="13.8" customHeight="1">
      <c r="B2" s="50"/>
      <c r="C2" s="25" t="s">
        <v>366</v>
      </c>
      <c r="D2" s="378"/>
      <c r="E2" s="52"/>
      <c r="F2" s="54"/>
      <c r="G2" s="53"/>
      <c r="H2" s="50"/>
      <c r="I2" s="53"/>
    </row>
    <row r="3" spans="3:9" s="5" customFormat="1" ht="19.5" customHeight="1" thickBot="1">
      <c r="C3" s="382" t="s">
        <v>363</v>
      </c>
      <c r="E3" s="55"/>
      <c r="F3" s="55"/>
      <c r="G3" s="55"/>
      <c r="H3" s="55"/>
      <c r="I3" s="50"/>
    </row>
    <row r="4" spans="3:8" s="9" customFormat="1" ht="35.25" customHeight="1">
      <c r="C4" s="442" t="s">
        <v>334</v>
      </c>
      <c r="D4" s="443"/>
      <c r="E4" s="443"/>
      <c r="F4" s="443"/>
      <c r="G4" s="443"/>
      <c r="H4" s="444"/>
    </row>
    <row r="5" spans="3:8" s="9" customFormat="1" ht="19.5" customHeight="1">
      <c r="C5" s="445" t="s">
        <v>357</v>
      </c>
      <c r="D5" s="446"/>
      <c r="E5" s="446"/>
      <c r="F5" s="446"/>
      <c r="G5" s="446"/>
      <c r="H5" s="447"/>
    </row>
    <row r="6" spans="3:8" s="9" customFormat="1" ht="49.2" customHeight="1">
      <c r="C6" s="436" t="s">
        <v>358</v>
      </c>
      <c r="D6" s="437"/>
      <c r="E6" s="437"/>
      <c r="F6" s="437"/>
      <c r="G6" s="437"/>
      <c r="H6" s="438"/>
    </row>
    <row r="7" spans="3:8" s="9" customFormat="1" ht="22.5" customHeight="1" thickBot="1">
      <c r="C7" s="439" t="s">
        <v>359</v>
      </c>
      <c r="D7" s="440"/>
      <c r="E7" s="440"/>
      <c r="F7" s="440"/>
      <c r="G7" s="440"/>
      <c r="H7" s="441"/>
    </row>
    <row r="8" spans="2:23" s="11" customFormat="1" ht="21.75" customHeight="1" thickBot="1">
      <c r="B8" s="9"/>
      <c r="C8" s="25" t="s">
        <v>29</v>
      </c>
      <c r="D8" s="10"/>
      <c r="E8" s="5"/>
      <c r="F8" s="5"/>
      <c r="G8" s="5"/>
      <c r="H8" s="9"/>
      <c r="I8" s="9"/>
      <c r="J8" s="9"/>
      <c r="K8" s="28" t="s">
        <v>7</v>
      </c>
      <c r="L8" s="29" t="s">
        <v>14</v>
      </c>
      <c r="M8" s="9"/>
      <c r="N8" s="9"/>
      <c r="O8" s="9"/>
      <c r="P8" s="9"/>
      <c r="Q8" s="9"/>
      <c r="R8" s="9"/>
      <c r="S8" s="9"/>
      <c r="T8" s="9"/>
      <c r="U8" s="9"/>
      <c r="V8" s="9"/>
      <c r="W8" s="9"/>
    </row>
    <row r="9" spans="3:23" ht="21" customHeight="1" thickBot="1">
      <c r="C9" s="338"/>
      <c r="D9" s="451" t="s">
        <v>337</v>
      </c>
      <c r="E9" s="452"/>
      <c r="F9" s="453"/>
      <c r="G9" s="339"/>
      <c r="H9" s="340"/>
      <c r="I9" s="5"/>
      <c r="J9" s="9"/>
      <c r="K9" s="31" t="s">
        <v>25</v>
      </c>
      <c r="L9" s="32">
        <v>22</v>
      </c>
      <c r="M9" s="5"/>
      <c r="N9" s="5"/>
      <c r="O9" s="5"/>
      <c r="P9" s="5"/>
      <c r="Q9" s="5"/>
      <c r="R9" s="5"/>
      <c r="S9" s="5"/>
      <c r="T9" s="5"/>
      <c r="U9" s="5"/>
      <c r="V9" s="5"/>
      <c r="W9" s="5"/>
    </row>
    <row r="10" spans="3:23" ht="23.25" customHeight="1">
      <c r="C10" s="337"/>
      <c r="D10" s="352" t="s">
        <v>328</v>
      </c>
      <c r="E10" s="342"/>
      <c r="F10" s="353"/>
      <c r="G10" s="331"/>
      <c r="H10" s="332"/>
      <c r="I10" s="5"/>
      <c r="J10" s="9"/>
      <c r="K10" s="23" t="s">
        <v>24</v>
      </c>
      <c r="L10" s="33">
        <v>0</v>
      </c>
      <c r="M10" s="5"/>
      <c r="N10" s="5"/>
      <c r="O10" s="5"/>
      <c r="P10" s="5"/>
      <c r="Q10" s="5"/>
      <c r="R10" s="5"/>
      <c r="S10" s="5"/>
      <c r="T10" s="5"/>
      <c r="U10" s="5"/>
      <c r="V10" s="5"/>
      <c r="W10" s="5"/>
    </row>
    <row r="11" spans="3:23" ht="22.5" customHeight="1">
      <c r="C11" s="337"/>
      <c r="D11" s="389" t="s">
        <v>300</v>
      </c>
      <c r="E11" s="30"/>
      <c r="F11" s="354"/>
      <c r="G11" s="331"/>
      <c r="H11" s="332"/>
      <c r="I11" s="5"/>
      <c r="J11" s="9"/>
      <c r="K11" s="23" t="s">
        <v>8</v>
      </c>
      <c r="L11" s="33">
        <v>18</v>
      </c>
      <c r="M11" s="5"/>
      <c r="N11" s="5"/>
      <c r="O11" s="5"/>
      <c r="P11" s="5"/>
      <c r="Q11" s="5"/>
      <c r="R11" s="5"/>
      <c r="S11" s="5"/>
      <c r="T11" s="5"/>
      <c r="U11" s="5"/>
      <c r="V11" s="5"/>
      <c r="W11" s="5"/>
    </row>
    <row r="12" spans="3:23" ht="33" customHeight="1">
      <c r="C12" s="337"/>
      <c r="D12" s="389" t="s">
        <v>355</v>
      </c>
      <c r="E12" s="57" t="s">
        <v>9</v>
      </c>
      <c r="F12" s="355"/>
      <c r="G12" s="331"/>
      <c r="H12" s="332"/>
      <c r="I12" s="5"/>
      <c r="J12" s="5"/>
      <c r="K12" s="23" t="s">
        <v>9</v>
      </c>
      <c r="L12" s="33">
        <v>14</v>
      </c>
      <c r="M12" s="5"/>
      <c r="N12" s="5"/>
      <c r="O12" s="5"/>
      <c r="P12" s="5"/>
      <c r="Q12" s="5"/>
      <c r="R12" s="5"/>
      <c r="S12" s="5"/>
      <c r="T12" s="5"/>
      <c r="U12" s="5"/>
      <c r="V12" s="5"/>
      <c r="W12" s="5"/>
    </row>
    <row r="13" spans="3:23" ht="23.25" customHeight="1" thickBot="1">
      <c r="C13" s="337"/>
      <c r="D13" s="390" t="s">
        <v>356</v>
      </c>
      <c r="E13" s="341"/>
      <c r="F13" s="356"/>
      <c r="G13" s="331"/>
      <c r="H13" s="332"/>
      <c r="I13" s="5"/>
      <c r="J13" s="5"/>
      <c r="K13" s="24" t="s">
        <v>10</v>
      </c>
      <c r="L13" s="33">
        <v>10</v>
      </c>
      <c r="M13" s="5"/>
      <c r="N13" s="5"/>
      <c r="O13" s="5"/>
      <c r="P13" s="5"/>
      <c r="Q13" s="5"/>
      <c r="R13" s="5"/>
      <c r="S13" s="5"/>
      <c r="T13" s="5"/>
      <c r="U13" s="5"/>
      <c r="V13" s="5"/>
      <c r="W13" s="5"/>
    </row>
    <row r="14" spans="3:23" ht="20.25" customHeight="1" thickBot="1">
      <c r="C14" s="335"/>
      <c r="D14" s="336"/>
      <c r="E14" s="336"/>
      <c r="F14" s="336"/>
      <c r="G14" s="333"/>
      <c r="H14" s="334"/>
      <c r="I14" s="5"/>
      <c r="J14" s="5"/>
      <c r="K14" s="23" t="s">
        <v>26</v>
      </c>
      <c r="L14" s="33">
        <v>0</v>
      </c>
      <c r="M14" s="5"/>
      <c r="N14" s="5"/>
      <c r="O14" s="5"/>
      <c r="P14" s="5"/>
      <c r="Q14" s="5"/>
      <c r="R14" s="5"/>
      <c r="S14" s="5"/>
      <c r="T14" s="5"/>
      <c r="U14" s="5"/>
      <c r="V14" s="5"/>
      <c r="W14" s="5"/>
    </row>
    <row r="15" spans="3:23" ht="20.25" customHeight="1">
      <c r="C15" s="417" t="s">
        <v>322</v>
      </c>
      <c r="D15" s="417"/>
      <c r="E15" s="417"/>
      <c r="F15" s="417"/>
      <c r="G15" s="417"/>
      <c r="H15" s="417"/>
      <c r="I15" s="5"/>
      <c r="J15" s="5"/>
      <c r="K15" s="23" t="s">
        <v>11</v>
      </c>
      <c r="L15" s="33">
        <v>10</v>
      </c>
      <c r="M15" s="5"/>
      <c r="N15" s="5"/>
      <c r="O15" s="5"/>
      <c r="P15" s="5"/>
      <c r="Q15" s="5"/>
      <c r="R15" s="5"/>
      <c r="S15" s="5"/>
      <c r="T15" s="5"/>
      <c r="U15" s="5"/>
      <c r="V15" s="5"/>
      <c r="W15" s="5"/>
    </row>
    <row r="16" spans="3:23" ht="20.25" customHeight="1">
      <c r="C16" s="417" t="s">
        <v>324</v>
      </c>
      <c r="D16" s="417"/>
      <c r="E16" s="417"/>
      <c r="F16" s="417"/>
      <c r="G16" s="417"/>
      <c r="H16" s="417"/>
      <c r="I16" s="5"/>
      <c r="J16" s="5"/>
      <c r="K16" s="23" t="s">
        <v>12</v>
      </c>
      <c r="L16" s="33">
        <v>6</v>
      </c>
      <c r="M16" s="5"/>
      <c r="N16" s="5"/>
      <c r="O16" s="5"/>
      <c r="P16" s="5"/>
      <c r="Q16" s="5"/>
      <c r="R16" s="5"/>
      <c r="S16" s="5"/>
      <c r="T16" s="5"/>
      <c r="U16" s="5"/>
      <c r="V16" s="5"/>
      <c r="W16" s="5"/>
    </row>
    <row r="17" spans="3:23" ht="20.25" customHeight="1" thickBot="1">
      <c r="C17" s="417" t="s">
        <v>323</v>
      </c>
      <c r="D17" s="417"/>
      <c r="E17" s="417"/>
      <c r="F17" s="417"/>
      <c r="G17" s="417"/>
      <c r="H17" s="417"/>
      <c r="I17" s="5"/>
      <c r="J17" s="5"/>
      <c r="K17" s="34" t="s">
        <v>13</v>
      </c>
      <c r="L17" s="35">
        <v>5</v>
      </c>
      <c r="M17" s="5"/>
      <c r="N17" s="5"/>
      <c r="O17" s="5"/>
      <c r="P17" s="5"/>
      <c r="Q17" s="5"/>
      <c r="R17" s="5"/>
      <c r="S17" s="5"/>
      <c r="T17" s="5"/>
      <c r="U17" s="5"/>
      <c r="V17" s="5"/>
      <c r="W17" s="5"/>
    </row>
    <row r="18" spans="3:23" ht="25.8" customHeight="1">
      <c r="C18" s="417"/>
      <c r="D18" s="417"/>
      <c r="E18" s="417"/>
      <c r="F18" s="417"/>
      <c r="G18" s="417"/>
      <c r="H18" s="417"/>
      <c r="I18" s="5"/>
      <c r="J18" s="5"/>
      <c r="M18" s="5"/>
      <c r="N18" s="5"/>
      <c r="O18" s="5"/>
      <c r="P18" s="5"/>
      <c r="Q18" s="5"/>
      <c r="R18" s="5"/>
      <c r="S18" s="5"/>
      <c r="T18" s="5"/>
      <c r="U18" s="5"/>
      <c r="V18" s="5"/>
      <c r="W18" s="5"/>
    </row>
    <row r="19" spans="3:23" ht="22.5" customHeight="1" thickBot="1">
      <c r="C19" s="25" t="s">
        <v>29</v>
      </c>
      <c r="I19" s="5"/>
      <c r="J19" s="5"/>
      <c r="M19" s="5"/>
      <c r="N19" s="5"/>
      <c r="O19" s="5"/>
      <c r="P19" s="5"/>
      <c r="Q19" s="5"/>
      <c r="R19" s="5"/>
      <c r="S19" s="5"/>
      <c r="T19" s="5"/>
      <c r="U19" s="5"/>
      <c r="V19" s="5"/>
      <c r="W19" s="5"/>
    </row>
    <row r="20" spans="3:23" ht="25.5" customHeight="1" thickBot="1">
      <c r="C20" s="343"/>
      <c r="D20" s="344"/>
      <c r="E20" s="345"/>
      <c r="F20" s="345"/>
      <c r="G20" s="345"/>
      <c r="H20" s="346"/>
      <c r="I20" s="5"/>
      <c r="J20" s="5"/>
      <c r="M20" s="5"/>
      <c r="N20" s="5"/>
      <c r="O20" s="5"/>
      <c r="P20" s="5"/>
      <c r="Q20" s="5"/>
      <c r="R20" s="5"/>
      <c r="S20" s="5"/>
      <c r="T20" s="5"/>
      <c r="U20" s="5"/>
      <c r="V20" s="5"/>
      <c r="W20" s="5"/>
    </row>
    <row r="21" spans="3:23" ht="25.5" customHeight="1" thickBot="1">
      <c r="C21" s="347"/>
      <c r="D21" s="430" t="s">
        <v>339</v>
      </c>
      <c r="E21" s="431"/>
      <c r="F21" s="432"/>
      <c r="G21" s="350"/>
      <c r="H21" s="348"/>
      <c r="I21" s="5"/>
      <c r="J21" s="5"/>
      <c r="M21" s="5"/>
      <c r="N21" s="5"/>
      <c r="O21" s="5"/>
      <c r="P21" s="5"/>
      <c r="Q21" s="5"/>
      <c r="R21" s="5"/>
      <c r="S21" s="5"/>
      <c r="T21" s="5"/>
      <c r="U21" s="5"/>
      <c r="V21" s="5"/>
      <c r="W21" s="5"/>
    </row>
    <row r="22" spans="3:21" ht="20.25" customHeight="1">
      <c r="C22" s="347"/>
      <c r="D22" s="299" t="s">
        <v>325</v>
      </c>
      <c r="E22" s="300"/>
      <c r="F22" s="301"/>
      <c r="G22" s="350"/>
      <c r="H22" s="348"/>
      <c r="I22" s="5"/>
      <c r="J22" s="5"/>
      <c r="K22" s="5"/>
      <c r="L22" s="5"/>
      <c r="M22" s="5"/>
      <c r="N22" s="5"/>
      <c r="O22" s="5"/>
      <c r="P22" s="5"/>
      <c r="Q22" s="5"/>
      <c r="R22" s="5"/>
      <c r="S22" s="5"/>
      <c r="T22" s="5"/>
      <c r="U22" s="5"/>
    </row>
    <row r="23" spans="3:21" ht="24.9" customHeight="1">
      <c r="C23" s="347"/>
      <c r="D23" s="302" t="s">
        <v>326</v>
      </c>
      <c r="E23" s="63"/>
      <c r="F23" s="64"/>
      <c r="G23" s="350"/>
      <c r="H23" s="348"/>
      <c r="I23" s="5"/>
      <c r="J23" s="5"/>
      <c r="K23" s="5"/>
      <c r="L23" s="5"/>
      <c r="M23" s="5"/>
      <c r="N23" s="5"/>
      <c r="O23" s="5"/>
      <c r="P23" s="5"/>
      <c r="Q23" s="5"/>
      <c r="R23" s="5"/>
      <c r="S23" s="5"/>
      <c r="T23" s="5"/>
      <c r="U23" s="5"/>
    </row>
    <row r="24" spans="3:21" ht="24.9" customHeight="1">
      <c r="C24" s="347"/>
      <c r="D24" s="448" t="s">
        <v>41</v>
      </c>
      <c r="E24" s="449"/>
      <c r="F24" s="450"/>
      <c r="G24" s="350"/>
      <c r="H24" s="348"/>
      <c r="I24" s="5"/>
      <c r="J24" s="5"/>
      <c r="K24" s="5"/>
      <c r="L24" s="5"/>
      <c r="M24" s="5"/>
      <c r="N24" s="5"/>
      <c r="O24" s="5"/>
      <c r="P24" s="5"/>
      <c r="Q24" s="5"/>
      <c r="R24" s="5"/>
      <c r="S24" s="5"/>
      <c r="T24" s="5"/>
      <c r="U24" s="5"/>
    </row>
    <row r="25" spans="3:21" ht="24.9" customHeight="1">
      <c r="C25" s="347"/>
      <c r="D25" s="65" t="s">
        <v>42</v>
      </c>
      <c r="E25" s="66"/>
      <c r="F25" s="67"/>
      <c r="G25" s="350"/>
      <c r="H25" s="348"/>
      <c r="I25" s="5"/>
      <c r="J25" s="5"/>
      <c r="K25" s="5"/>
      <c r="L25" s="5"/>
      <c r="M25" s="5"/>
      <c r="N25" s="5"/>
      <c r="O25" s="5"/>
      <c r="P25" s="5"/>
      <c r="Q25" s="5"/>
      <c r="R25" s="5"/>
      <c r="S25" s="5"/>
      <c r="T25" s="5"/>
      <c r="U25" s="5"/>
    </row>
    <row r="26" spans="3:21" ht="24.9" customHeight="1">
      <c r="C26" s="347"/>
      <c r="D26" s="405" t="s">
        <v>43</v>
      </c>
      <c r="E26" s="406"/>
      <c r="F26" s="70"/>
      <c r="G26" s="350"/>
      <c r="H26" s="348"/>
      <c r="I26" s="5"/>
      <c r="J26" s="5"/>
      <c r="K26" s="5"/>
      <c r="L26" s="5"/>
      <c r="M26" s="5"/>
      <c r="N26" s="5"/>
      <c r="O26" s="5"/>
      <c r="P26" s="5"/>
      <c r="Q26" s="5"/>
      <c r="R26" s="5"/>
      <c r="S26" s="5"/>
      <c r="T26" s="5"/>
      <c r="U26" s="5"/>
    </row>
    <row r="27" spans="3:21" ht="24.9" customHeight="1">
      <c r="C27" s="347"/>
      <c r="D27" s="433" t="s">
        <v>44</v>
      </c>
      <c r="E27" s="434"/>
      <c r="F27" s="435"/>
      <c r="G27" s="350"/>
      <c r="H27" s="348"/>
      <c r="I27" s="5"/>
      <c r="J27" s="5"/>
      <c r="K27" s="5"/>
      <c r="L27" s="5"/>
      <c r="M27" s="5"/>
      <c r="N27" s="5"/>
      <c r="O27" s="5"/>
      <c r="P27" s="5"/>
      <c r="Q27" s="5"/>
      <c r="R27" s="5"/>
      <c r="S27" s="5"/>
      <c r="T27" s="5"/>
      <c r="U27" s="5"/>
    </row>
    <row r="28" spans="3:21" ht="24.9" customHeight="1">
      <c r="C28" s="347"/>
      <c r="D28" s="71" t="s">
        <v>45</v>
      </c>
      <c r="E28" s="72"/>
      <c r="F28" s="73"/>
      <c r="G28" s="350"/>
      <c r="H28" s="348"/>
      <c r="I28" s="5"/>
      <c r="J28" s="5"/>
      <c r="K28" s="5"/>
      <c r="L28" s="5"/>
      <c r="M28" s="5"/>
      <c r="N28" s="5"/>
      <c r="O28" s="5"/>
      <c r="P28" s="5"/>
      <c r="Q28" s="5"/>
      <c r="R28" s="5"/>
      <c r="S28" s="5"/>
      <c r="T28" s="5"/>
      <c r="U28" s="5"/>
    </row>
    <row r="29" spans="3:23" ht="22.5" customHeight="1">
      <c r="C29" s="347"/>
      <c r="D29" s="74" t="s">
        <v>46</v>
      </c>
      <c r="E29" s="69">
        <v>0</v>
      </c>
      <c r="F29" s="75"/>
      <c r="G29" s="350"/>
      <c r="H29" s="348"/>
      <c r="I29" s="5"/>
      <c r="J29" s="5"/>
      <c r="K29" s="5"/>
      <c r="L29" s="5"/>
      <c r="M29" s="5"/>
      <c r="N29" s="5"/>
      <c r="O29" s="5"/>
      <c r="P29" s="5"/>
      <c r="Q29" s="5"/>
      <c r="R29" s="5"/>
      <c r="S29" s="5"/>
      <c r="T29" s="5"/>
      <c r="U29" s="5"/>
      <c r="V29" s="5"/>
      <c r="W29" s="5"/>
    </row>
    <row r="30" spans="3:23" ht="19.5" customHeight="1">
      <c r="C30" s="347"/>
      <c r="D30" s="68" t="s">
        <v>47</v>
      </c>
      <c r="E30" s="69">
        <v>0</v>
      </c>
      <c r="F30" s="76" t="s">
        <v>48</v>
      </c>
      <c r="G30" s="350"/>
      <c r="H30" s="348"/>
      <c r="I30" s="5"/>
      <c r="J30" s="5"/>
      <c r="K30" s="5"/>
      <c r="L30" s="5"/>
      <c r="M30" s="5"/>
      <c r="N30" s="5"/>
      <c r="O30" s="5"/>
      <c r="P30" s="5"/>
      <c r="Q30" s="5"/>
      <c r="R30" s="5"/>
      <c r="S30" s="5"/>
      <c r="T30" s="5"/>
      <c r="U30" s="5"/>
      <c r="V30" s="5"/>
      <c r="W30" s="5"/>
    </row>
    <row r="31" spans="3:23" ht="21" customHeight="1">
      <c r="C31" s="347"/>
      <c r="D31" s="62"/>
      <c r="E31" s="69">
        <v>0</v>
      </c>
      <c r="F31" s="76" t="s">
        <v>49</v>
      </c>
      <c r="G31" s="350"/>
      <c r="H31" s="348"/>
      <c r="I31" s="5"/>
      <c r="J31" s="5"/>
      <c r="K31" s="5"/>
      <c r="L31" s="5"/>
      <c r="M31" s="5"/>
      <c r="N31" s="5"/>
      <c r="O31" s="5"/>
      <c r="P31" s="5"/>
      <c r="Q31" s="5"/>
      <c r="R31" s="5"/>
      <c r="S31" s="5"/>
      <c r="T31" s="5"/>
      <c r="U31" s="5"/>
      <c r="V31" s="5"/>
      <c r="W31" s="5"/>
    </row>
    <row r="32" spans="3:23" ht="20.25" customHeight="1" thickBot="1">
      <c r="C32" s="347"/>
      <c r="D32" s="77"/>
      <c r="E32" s="256">
        <v>0</v>
      </c>
      <c r="F32" s="78" t="s">
        <v>50</v>
      </c>
      <c r="G32" s="350"/>
      <c r="H32" s="348"/>
      <c r="I32" s="5"/>
      <c r="J32" s="5"/>
      <c r="K32" s="5"/>
      <c r="L32" s="5"/>
      <c r="M32" s="5"/>
      <c r="N32" s="5"/>
      <c r="O32" s="5"/>
      <c r="P32" s="5"/>
      <c r="Q32" s="5"/>
      <c r="R32" s="5"/>
      <c r="S32" s="5"/>
      <c r="T32" s="5"/>
      <c r="U32" s="5"/>
      <c r="V32" s="5"/>
      <c r="W32" s="5"/>
    </row>
    <row r="33" spans="3:23" ht="15">
      <c r="C33" s="347"/>
      <c r="D33" s="350"/>
      <c r="E33" s="350"/>
      <c r="F33" s="350"/>
      <c r="G33" s="350"/>
      <c r="H33" s="348"/>
      <c r="I33" s="36"/>
      <c r="J33" s="5"/>
      <c r="K33" s="5"/>
      <c r="L33" s="5"/>
      <c r="M33" s="5"/>
      <c r="N33" s="5"/>
      <c r="O33" s="5"/>
      <c r="P33" s="5"/>
      <c r="Q33" s="5"/>
      <c r="R33" s="5"/>
      <c r="S33" s="5"/>
      <c r="T33" s="5"/>
      <c r="U33" s="5"/>
      <c r="V33" s="5"/>
      <c r="W33" s="5"/>
    </row>
    <row r="34" spans="3:23" ht="16.2" thickBot="1">
      <c r="C34" s="347"/>
      <c r="D34" s="350"/>
      <c r="E34" s="350"/>
      <c r="F34" s="350"/>
      <c r="G34" s="350"/>
      <c r="H34" s="348"/>
      <c r="I34" s="36"/>
      <c r="J34" s="5"/>
      <c r="K34" s="5"/>
      <c r="L34" s="5"/>
      <c r="M34" s="5"/>
      <c r="N34" s="5"/>
      <c r="O34" s="5"/>
      <c r="P34" s="5"/>
      <c r="Q34" s="5"/>
      <c r="R34" s="5"/>
      <c r="S34" s="5"/>
      <c r="T34" s="5"/>
      <c r="U34" s="5"/>
      <c r="V34" s="5"/>
      <c r="W34" s="5"/>
    </row>
    <row r="35" spans="3:23" ht="19.2" thickBot="1">
      <c r="C35" s="347"/>
      <c r="D35" s="430" t="s">
        <v>338</v>
      </c>
      <c r="E35" s="431"/>
      <c r="F35" s="432"/>
      <c r="G35" s="350"/>
      <c r="H35" s="348"/>
      <c r="I35" s="36"/>
      <c r="J35" s="5"/>
      <c r="K35" s="5"/>
      <c r="L35" s="5"/>
      <c r="M35" s="5"/>
      <c r="N35" s="5"/>
      <c r="O35" s="5"/>
      <c r="P35" s="5"/>
      <c r="Q35" s="5"/>
      <c r="R35" s="5"/>
      <c r="S35" s="5"/>
      <c r="T35" s="5"/>
      <c r="U35" s="5"/>
      <c r="V35" s="5"/>
      <c r="W35" s="5"/>
    </row>
    <row r="36" spans="3:23" ht="20.25" customHeight="1">
      <c r="C36" s="347"/>
      <c r="D36" s="74" t="s">
        <v>51</v>
      </c>
      <c r="E36" s="30">
        <v>0</v>
      </c>
      <c r="F36" s="75"/>
      <c r="G36" s="350"/>
      <c r="H36" s="348"/>
      <c r="I36" s="36"/>
      <c r="J36" s="5"/>
      <c r="K36" s="5"/>
      <c r="L36" s="5"/>
      <c r="M36" s="5"/>
      <c r="N36" s="5"/>
      <c r="O36" s="5"/>
      <c r="P36" s="5"/>
      <c r="Q36" s="5"/>
      <c r="R36" s="5"/>
      <c r="S36" s="5"/>
      <c r="T36" s="5"/>
      <c r="U36" s="5"/>
      <c r="V36" s="5"/>
      <c r="W36" s="5"/>
    </row>
    <row r="37" spans="3:23" ht="20.25" customHeight="1">
      <c r="C37" s="347"/>
      <c r="D37" s="283" t="s">
        <v>311</v>
      </c>
      <c r="E37" s="30">
        <v>0</v>
      </c>
      <c r="F37" s="284"/>
      <c r="G37" s="350"/>
      <c r="H37" s="348"/>
      <c r="I37" s="36"/>
      <c r="J37" s="5"/>
      <c r="K37" s="5"/>
      <c r="L37" s="5"/>
      <c r="M37" s="5"/>
      <c r="N37" s="5"/>
      <c r="O37" s="5"/>
      <c r="P37" s="5"/>
      <c r="Q37" s="5"/>
      <c r="R37" s="5"/>
      <c r="S37" s="5"/>
      <c r="T37" s="5"/>
      <c r="U37" s="5"/>
      <c r="V37" s="5"/>
      <c r="W37" s="5"/>
    </row>
    <row r="38" spans="3:23" ht="22.5" customHeight="1">
      <c r="C38" s="347"/>
      <c r="D38" s="79" t="s">
        <v>52</v>
      </c>
      <c r="E38" s="30">
        <v>0</v>
      </c>
      <c r="F38" s="76"/>
      <c r="G38" s="350"/>
      <c r="H38" s="348"/>
      <c r="I38" s="36"/>
      <c r="J38" s="5"/>
      <c r="K38" s="5"/>
      <c r="L38" s="5"/>
      <c r="M38" s="5"/>
      <c r="N38" s="5"/>
      <c r="O38" s="5"/>
      <c r="P38" s="5"/>
      <c r="Q38" s="5"/>
      <c r="R38" s="5"/>
      <c r="S38" s="5"/>
      <c r="T38" s="5"/>
      <c r="U38" s="5"/>
      <c r="V38" s="5"/>
      <c r="W38" s="5"/>
    </row>
    <row r="39" spans="3:23" ht="21" customHeight="1" thickBot="1">
      <c r="C39" s="347"/>
      <c r="D39" s="80" t="s">
        <v>53</v>
      </c>
      <c r="E39" s="222"/>
      <c r="F39" s="78"/>
      <c r="G39" s="350"/>
      <c r="H39" s="348"/>
      <c r="I39" s="5"/>
      <c r="J39" s="5"/>
      <c r="K39" s="5"/>
      <c r="L39" s="5"/>
      <c r="M39" s="5"/>
      <c r="N39" s="5"/>
      <c r="O39" s="5"/>
      <c r="P39" s="5"/>
      <c r="Q39" s="5"/>
      <c r="R39" s="5"/>
      <c r="S39" s="5"/>
      <c r="T39" s="5"/>
      <c r="U39" s="5"/>
      <c r="V39" s="5"/>
      <c r="W39" s="5"/>
    </row>
    <row r="40" spans="3:23" ht="21" customHeight="1" thickBot="1">
      <c r="C40" s="347"/>
      <c r="D40" s="350"/>
      <c r="E40" s="357"/>
      <c r="F40" s="350"/>
      <c r="G40" s="350"/>
      <c r="H40" s="348"/>
      <c r="I40" s="5"/>
      <c r="J40" s="5"/>
      <c r="K40" s="5"/>
      <c r="L40" s="5"/>
      <c r="M40" s="5"/>
      <c r="N40" s="5"/>
      <c r="O40" s="5"/>
      <c r="P40" s="5"/>
      <c r="Q40" s="5"/>
      <c r="R40" s="5"/>
      <c r="S40" s="5"/>
      <c r="T40" s="5"/>
      <c r="U40" s="5"/>
      <c r="V40" s="5"/>
      <c r="W40" s="5"/>
    </row>
    <row r="41" spans="3:23" ht="21" customHeight="1">
      <c r="C41" s="347"/>
      <c r="D41" s="414" t="s">
        <v>349</v>
      </c>
      <c r="E41" s="415"/>
      <c r="F41" s="415"/>
      <c r="G41" s="416"/>
      <c r="H41" s="348"/>
      <c r="I41" s="5"/>
      <c r="J41" s="5"/>
      <c r="K41" s="5"/>
      <c r="L41" s="5"/>
      <c r="M41" s="5"/>
      <c r="N41" s="5"/>
      <c r="O41" s="5"/>
      <c r="P41" s="5"/>
      <c r="Q41" s="5"/>
      <c r="R41" s="5"/>
      <c r="S41" s="5"/>
      <c r="T41" s="5"/>
      <c r="U41" s="5"/>
      <c r="V41" s="5"/>
      <c r="W41" s="5"/>
    </row>
    <row r="42" spans="3:23" ht="21" customHeight="1" thickBot="1">
      <c r="C42" s="347"/>
      <c r="D42" s="423" t="s">
        <v>340</v>
      </c>
      <c r="E42" s="424"/>
      <c r="F42" s="424"/>
      <c r="G42" s="425"/>
      <c r="H42" s="348"/>
      <c r="I42" s="5"/>
      <c r="J42" s="5"/>
      <c r="K42" s="5"/>
      <c r="L42" s="5"/>
      <c r="M42" s="5"/>
      <c r="N42" s="5"/>
      <c r="O42" s="5"/>
      <c r="P42" s="5"/>
      <c r="Q42" s="5"/>
      <c r="R42" s="5"/>
      <c r="S42" s="5"/>
      <c r="T42" s="5"/>
      <c r="U42" s="5"/>
      <c r="V42" s="5"/>
      <c r="W42" s="5"/>
    </row>
    <row r="43" spans="3:23" ht="21" customHeight="1">
      <c r="C43" s="347"/>
      <c r="D43" s="358" t="s">
        <v>175</v>
      </c>
      <c r="E43" s="359" t="s">
        <v>176</v>
      </c>
      <c r="F43" s="360" t="s">
        <v>179</v>
      </c>
      <c r="G43" s="361" t="s">
        <v>178</v>
      </c>
      <c r="H43" s="348"/>
      <c r="I43" s="5"/>
      <c r="J43" s="5"/>
      <c r="K43" s="5"/>
      <c r="L43" s="5"/>
      <c r="M43" s="5"/>
      <c r="N43" s="5"/>
      <c r="O43" s="5"/>
      <c r="P43" s="5"/>
      <c r="Q43" s="5"/>
      <c r="R43" s="5"/>
      <c r="S43" s="5"/>
      <c r="T43" s="5"/>
      <c r="U43" s="5"/>
      <c r="V43" s="5"/>
      <c r="W43" s="5"/>
    </row>
    <row r="44" spans="3:23" ht="34.2">
      <c r="C44" s="347"/>
      <c r="D44" s="426" t="s">
        <v>341</v>
      </c>
      <c r="E44" s="362" t="s">
        <v>342</v>
      </c>
      <c r="F44" s="363" t="s">
        <v>346</v>
      </c>
      <c r="G44" s="364" t="s">
        <v>347</v>
      </c>
      <c r="H44" s="348"/>
      <c r="I44" s="5"/>
      <c r="J44" s="5"/>
      <c r="K44" s="5"/>
      <c r="L44" s="5"/>
      <c r="M44" s="5"/>
      <c r="N44" s="5"/>
      <c r="O44" s="5"/>
      <c r="P44" s="5"/>
      <c r="Q44" s="5"/>
      <c r="R44" s="5"/>
      <c r="S44" s="5"/>
      <c r="T44" s="5"/>
      <c r="U44" s="5"/>
      <c r="V44" s="5"/>
      <c r="W44" s="5"/>
    </row>
    <row r="45" spans="3:23" ht="21" customHeight="1" thickBot="1">
      <c r="C45" s="347"/>
      <c r="D45" s="427"/>
      <c r="E45" s="365" t="s">
        <v>343</v>
      </c>
      <c r="F45" s="366" t="s">
        <v>344</v>
      </c>
      <c r="G45" s="367" t="s">
        <v>221</v>
      </c>
      <c r="H45" s="348"/>
      <c r="I45" s="5"/>
      <c r="J45" s="5"/>
      <c r="K45" s="5"/>
      <c r="L45" s="5"/>
      <c r="M45" s="5"/>
      <c r="N45" s="5"/>
      <c r="O45" s="5"/>
      <c r="P45" s="5"/>
      <c r="Q45" s="5"/>
      <c r="R45" s="5"/>
      <c r="S45" s="5"/>
      <c r="T45" s="5"/>
      <c r="U45" s="5"/>
      <c r="V45" s="5"/>
      <c r="W45" s="5"/>
    </row>
    <row r="46" spans="3:23" ht="21" customHeight="1">
      <c r="C46" s="347"/>
      <c r="D46" s="368" t="s">
        <v>345</v>
      </c>
      <c r="E46" s="369">
        <v>150</v>
      </c>
      <c r="F46" s="370">
        <v>8.9</v>
      </c>
      <c r="G46" s="371">
        <f aca="true" t="shared" si="0" ref="G46:G51">E46*F46/1000</f>
        <v>1.335</v>
      </c>
      <c r="H46" s="348"/>
      <c r="I46" s="5"/>
      <c r="J46" s="5"/>
      <c r="K46" s="5"/>
      <c r="L46" s="5"/>
      <c r="M46" s="5"/>
      <c r="N46" s="5"/>
      <c r="O46" s="5"/>
      <c r="P46" s="5"/>
      <c r="Q46" s="5"/>
      <c r="R46" s="5"/>
      <c r="S46" s="5"/>
      <c r="T46" s="5"/>
      <c r="U46" s="5"/>
      <c r="V46" s="5"/>
      <c r="W46" s="5"/>
    </row>
    <row r="47" spans="3:23" ht="21" customHeight="1">
      <c r="C47" s="347"/>
      <c r="D47" s="376"/>
      <c r="E47" s="372"/>
      <c r="F47" s="373"/>
      <c r="G47" s="374">
        <f t="shared" si="0"/>
        <v>0</v>
      </c>
      <c r="H47" s="348"/>
      <c r="I47" s="5"/>
      <c r="J47" s="5"/>
      <c r="K47" s="5"/>
      <c r="L47" s="5"/>
      <c r="M47" s="5"/>
      <c r="N47" s="5"/>
      <c r="O47" s="5"/>
      <c r="P47" s="5"/>
      <c r="Q47" s="5"/>
      <c r="R47" s="5"/>
      <c r="S47" s="5"/>
      <c r="T47" s="5"/>
      <c r="U47" s="5"/>
      <c r="V47" s="5"/>
      <c r="W47" s="5"/>
    </row>
    <row r="48" spans="3:23" ht="21" customHeight="1">
      <c r="C48" s="347"/>
      <c r="D48" s="376"/>
      <c r="E48" s="372">
        <v>0</v>
      </c>
      <c r="F48" s="373">
        <v>0</v>
      </c>
      <c r="G48" s="374">
        <f t="shared" si="0"/>
        <v>0</v>
      </c>
      <c r="H48" s="348"/>
      <c r="I48" s="5"/>
      <c r="J48" s="5"/>
      <c r="K48" s="5"/>
      <c r="L48" s="5"/>
      <c r="M48" s="5"/>
      <c r="N48" s="5"/>
      <c r="O48" s="5"/>
      <c r="P48" s="5"/>
      <c r="Q48" s="5"/>
      <c r="R48" s="5"/>
      <c r="S48" s="5"/>
      <c r="T48" s="5"/>
      <c r="U48" s="5"/>
      <c r="V48" s="5"/>
      <c r="W48" s="5"/>
    </row>
    <row r="49" spans="3:23" ht="21" customHeight="1">
      <c r="C49" s="347"/>
      <c r="D49" s="376"/>
      <c r="E49" s="375">
        <v>0</v>
      </c>
      <c r="F49" s="373">
        <v>0</v>
      </c>
      <c r="G49" s="374">
        <f t="shared" si="0"/>
        <v>0</v>
      </c>
      <c r="H49" s="348"/>
      <c r="I49" s="5"/>
      <c r="J49" s="5"/>
      <c r="K49" s="5"/>
      <c r="L49" s="5"/>
      <c r="M49" s="5"/>
      <c r="N49" s="5"/>
      <c r="O49" s="5"/>
      <c r="P49" s="5"/>
      <c r="Q49" s="5"/>
      <c r="R49" s="5"/>
      <c r="S49" s="5"/>
      <c r="T49" s="5"/>
      <c r="U49" s="5"/>
      <c r="V49" s="5"/>
      <c r="W49" s="5"/>
    </row>
    <row r="50" spans="3:23" ht="21" customHeight="1">
      <c r="C50" s="347"/>
      <c r="D50" s="376"/>
      <c r="E50" s="375">
        <v>0</v>
      </c>
      <c r="F50" s="373">
        <v>0</v>
      </c>
      <c r="G50" s="374">
        <f t="shared" si="0"/>
        <v>0</v>
      </c>
      <c r="H50" s="348"/>
      <c r="I50" s="5"/>
      <c r="J50" s="5"/>
      <c r="K50" s="5"/>
      <c r="L50" s="5"/>
      <c r="M50" s="5"/>
      <c r="N50" s="5"/>
      <c r="O50" s="5"/>
      <c r="P50" s="5"/>
      <c r="Q50" s="5"/>
      <c r="R50" s="5"/>
      <c r="S50" s="5"/>
      <c r="T50" s="5"/>
      <c r="U50" s="5"/>
      <c r="V50" s="5"/>
      <c r="W50" s="5"/>
    </row>
    <row r="51" spans="3:23" ht="21" customHeight="1">
      <c r="C51" s="347"/>
      <c r="D51" s="376"/>
      <c r="E51" s="375">
        <v>0</v>
      </c>
      <c r="F51" s="373">
        <v>0</v>
      </c>
      <c r="G51" s="374">
        <f t="shared" si="0"/>
        <v>0</v>
      </c>
      <c r="H51" s="348"/>
      <c r="I51" s="5"/>
      <c r="J51" s="5"/>
      <c r="K51" s="5"/>
      <c r="L51" s="5"/>
      <c r="M51" s="5"/>
      <c r="N51" s="5"/>
      <c r="O51" s="5"/>
      <c r="P51" s="5"/>
      <c r="Q51" s="5"/>
      <c r="R51" s="5"/>
      <c r="S51" s="5"/>
      <c r="T51" s="5"/>
      <c r="U51" s="5"/>
      <c r="V51" s="5"/>
      <c r="W51" s="5"/>
    </row>
    <row r="52" spans="3:23" ht="21" customHeight="1">
      <c r="C52" s="347"/>
      <c r="D52" s="428" t="s">
        <v>353</v>
      </c>
      <c r="E52" s="428"/>
      <c r="F52" s="428"/>
      <c r="G52" s="428"/>
      <c r="H52" s="348"/>
      <c r="I52" s="5"/>
      <c r="J52" s="5"/>
      <c r="K52" s="5"/>
      <c r="L52" s="5"/>
      <c r="M52" s="5"/>
      <c r="N52" s="5"/>
      <c r="O52" s="5"/>
      <c r="P52" s="5"/>
      <c r="Q52" s="5"/>
      <c r="R52" s="5"/>
      <c r="S52" s="5"/>
      <c r="T52" s="5"/>
      <c r="U52" s="5"/>
      <c r="V52" s="5"/>
      <c r="W52" s="5"/>
    </row>
    <row r="53" spans="3:23" ht="16.2" thickBot="1">
      <c r="C53" s="351"/>
      <c r="D53" s="429" t="s">
        <v>348</v>
      </c>
      <c r="E53" s="429"/>
      <c r="F53" s="429"/>
      <c r="G53" s="429"/>
      <c r="H53" s="349"/>
      <c r="I53" s="5"/>
      <c r="J53" s="5"/>
      <c r="K53" s="5"/>
      <c r="L53" s="5"/>
      <c r="M53" s="5"/>
      <c r="N53" s="5"/>
      <c r="O53" s="5"/>
      <c r="P53" s="5"/>
      <c r="Q53" s="5"/>
      <c r="R53" s="5"/>
      <c r="S53" s="5"/>
      <c r="T53" s="5"/>
      <c r="U53" s="5"/>
      <c r="V53" s="5"/>
      <c r="W53" s="5"/>
    </row>
    <row r="54" spans="2:23" ht="16.2" thickBot="1">
      <c r="B54" s="15"/>
      <c r="C54" s="223"/>
      <c r="D54" s="223"/>
      <c r="E54" s="223"/>
      <c r="F54" s="223"/>
      <c r="G54" s="223"/>
      <c r="H54" s="223"/>
      <c r="I54" s="15"/>
      <c r="J54" s="5"/>
      <c r="K54" s="5"/>
      <c r="L54" s="5"/>
      <c r="M54" s="5"/>
      <c r="N54" s="5"/>
      <c r="O54" s="5"/>
      <c r="P54" s="5"/>
      <c r="Q54" s="5"/>
      <c r="R54" s="5"/>
      <c r="S54" s="5"/>
      <c r="T54" s="5"/>
      <c r="U54" s="5"/>
      <c r="V54" s="5"/>
      <c r="W54" s="5"/>
    </row>
    <row r="55" spans="2:24" ht="16.2" thickBot="1">
      <c r="B55" s="15"/>
      <c r="C55" s="224"/>
      <c r="D55" s="225" t="s">
        <v>33</v>
      </c>
      <c r="E55" s="225"/>
      <c r="F55" s="226"/>
      <c r="G55" s="226"/>
      <c r="H55" s="226"/>
      <c r="I55" s="227"/>
      <c r="J55" s="15"/>
      <c r="K55" s="5"/>
      <c r="L55" s="5"/>
      <c r="M55" s="5"/>
      <c r="N55" s="5"/>
      <c r="O55" s="5"/>
      <c r="P55" s="5"/>
      <c r="Q55" s="5"/>
      <c r="R55" s="5"/>
      <c r="S55" s="5"/>
      <c r="T55" s="5"/>
      <c r="U55" s="5"/>
      <c r="V55" s="5"/>
      <c r="W55" s="5"/>
      <c r="X55" s="5"/>
    </row>
    <row r="56" spans="2:24" ht="18" thickBot="1">
      <c r="B56" s="15"/>
      <c r="C56" s="228"/>
      <c r="D56" s="418" t="s">
        <v>32</v>
      </c>
      <c r="E56" s="420" t="s">
        <v>277</v>
      </c>
      <c r="F56" s="421"/>
      <c r="G56" s="421"/>
      <c r="H56" s="422"/>
      <c r="I56" s="229"/>
      <c r="J56" s="15"/>
      <c r="K56" s="5"/>
      <c r="L56" s="5"/>
      <c r="M56" s="5"/>
      <c r="N56" s="5"/>
      <c r="O56" s="5"/>
      <c r="P56" s="5"/>
      <c r="Q56" s="5"/>
      <c r="R56" s="5"/>
      <c r="S56" s="5"/>
      <c r="T56" s="5"/>
      <c r="U56" s="5"/>
      <c r="V56" s="5"/>
      <c r="W56" s="5"/>
      <c r="X56" s="5"/>
    </row>
    <row r="57" spans="2:24" ht="34.2" thickBot="1">
      <c r="B57" s="15"/>
      <c r="C57" s="228"/>
      <c r="D57" s="419"/>
      <c r="E57" s="385" t="s">
        <v>261</v>
      </c>
      <c r="F57" s="386" t="s">
        <v>262</v>
      </c>
      <c r="G57" s="387" t="s">
        <v>263</v>
      </c>
      <c r="H57" s="388" t="s">
        <v>264</v>
      </c>
      <c r="I57" s="229"/>
      <c r="J57" s="15"/>
      <c r="K57" s="5"/>
      <c r="L57" s="5"/>
      <c r="M57" s="5"/>
      <c r="N57" s="5"/>
      <c r="O57" s="5"/>
      <c r="P57" s="5"/>
      <c r="Q57" s="5"/>
      <c r="R57" s="5"/>
      <c r="S57" s="5"/>
      <c r="T57" s="5"/>
      <c r="U57" s="5"/>
      <c r="V57" s="5"/>
      <c r="W57" s="5"/>
      <c r="X57" s="5"/>
    </row>
    <row r="58" spans="2:24" ht="15">
      <c r="B58" s="15"/>
      <c r="C58" s="228"/>
      <c r="D58" s="249" t="s">
        <v>54</v>
      </c>
      <c r="E58" s="293">
        <f>Calculations!E11</f>
        <v>0</v>
      </c>
      <c r="F58" s="294">
        <f>Calculations!F11</f>
        <v>0</v>
      </c>
      <c r="G58" s="294">
        <f>Calculations!G11</f>
        <v>0</v>
      </c>
      <c r="H58" s="295">
        <f>Calculations!H11</f>
        <v>0</v>
      </c>
      <c r="I58" s="229"/>
      <c r="J58" s="15"/>
      <c r="K58" s="5"/>
      <c r="L58" s="5"/>
      <c r="M58" s="5"/>
      <c r="N58" s="5"/>
      <c r="O58" s="5"/>
      <c r="P58" s="5"/>
      <c r="Q58" s="5"/>
      <c r="R58" s="5"/>
      <c r="S58" s="5"/>
      <c r="T58" s="5"/>
      <c r="U58" s="5"/>
      <c r="V58" s="5"/>
      <c r="W58" s="5"/>
      <c r="X58" s="5"/>
    </row>
    <row r="59" spans="2:24" ht="15">
      <c r="B59" s="15"/>
      <c r="C59" s="228"/>
      <c r="D59" s="249" t="s">
        <v>265</v>
      </c>
      <c r="E59" s="293">
        <f>Calculations!E12</f>
        <v>0</v>
      </c>
      <c r="F59" s="294">
        <f>Calculations!F12</f>
        <v>0</v>
      </c>
      <c r="G59" s="294">
        <f>Calculations!G12</f>
        <v>0</v>
      </c>
      <c r="H59" s="295">
        <f>Calculations!H12</f>
        <v>0</v>
      </c>
      <c r="I59" s="229"/>
      <c r="J59" s="15"/>
      <c r="K59" s="5"/>
      <c r="L59" s="5"/>
      <c r="M59" s="5"/>
      <c r="N59" s="5"/>
      <c r="O59" s="5"/>
      <c r="P59" s="5"/>
      <c r="Q59" s="5"/>
      <c r="R59" s="5"/>
      <c r="S59" s="5"/>
      <c r="T59" s="5"/>
      <c r="U59" s="5"/>
      <c r="V59" s="5"/>
      <c r="W59" s="5"/>
      <c r="X59" s="5"/>
    </row>
    <row r="60" spans="2:24" ht="15">
      <c r="B60" s="15"/>
      <c r="C60" s="228"/>
      <c r="D60" s="249" t="s">
        <v>266</v>
      </c>
      <c r="E60" s="293">
        <f>Calculations!E13</f>
        <v>0</v>
      </c>
      <c r="F60" s="294">
        <f>Calculations!F13</f>
        <v>0</v>
      </c>
      <c r="G60" s="294">
        <f>Calculations!G13</f>
        <v>0</v>
      </c>
      <c r="H60" s="295">
        <f>Calculations!H13</f>
        <v>0</v>
      </c>
      <c r="I60" s="229"/>
      <c r="J60" s="15"/>
      <c r="K60" s="5"/>
      <c r="L60" s="5"/>
      <c r="M60" s="5"/>
      <c r="N60" s="5"/>
      <c r="O60" s="5"/>
      <c r="P60" s="5"/>
      <c r="Q60" s="5"/>
      <c r="R60" s="5"/>
      <c r="S60" s="5"/>
      <c r="T60" s="5"/>
      <c r="U60" s="5"/>
      <c r="V60" s="5"/>
      <c r="W60" s="5"/>
      <c r="X60" s="5"/>
    </row>
    <row r="61" spans="2:24" ht="15">
      <c r="B61" s="15"/>
      <c r="C61" s="228"/>
      <c r="D61" s="249" t="s">
        <v>60</v>
      </c>
      <c r="E61" s="293">
        <f>Calculations!E14</f>
        <v>0</v>
      </c>
      <c r="F61" s="294">
        <f>Calculations!F14</f>
        <v>0</v>
      </c>
      <c r="G61" s="294">
        <f>Calculations!G14</f>
        <v>0</v>
      </c>
      <c r="H61" s="295">
        <f>Calculations!H14</f>
        <v>0</v>
      </c>
      <c r="I61" s="229"/>
      <c r="J61" s="15"/>
      <c r="K61" s="5"/>
      <c r="L61" s="5"/>
      <c r="M61" s="5"/>
      <c r="N61" s="5"/>
      <c r="O61" s="5"/>
      <c r="P61" s="5"/>
      <c r="Q61" s="5"/>
      <c r="R61" s="5"/>
      <c r="S61" s="5"/>
      <c r="T61" s="5"/>
      <c r="U61" s="5"/>
      <c r="V61" s="5"/>
      <c r="W61" s="5"/>
      <c r="X61" s="5"/>
    </row>
    <row r="62" spans="2:24" ht="15">
      <c r="B62" s="15"/>
      <c r="C62" s="228"/>
      <c r="D62" s="249" t="s">
        <v>267</v>
      </c>
      <c r="E62" s="293">
        <f>Calculations!E15</f>
        <v>0</v>
      </c>
      <c r="F62" s="294">
        <f>Calculations!F15</f>
        <v>0</v>
      </c>
      <c r="G62" s="294">
        <f>Calculations!G15</f>
        <v>0</v>
      </c>
      <c r="H62" s="295">
        <f>Calculations!H15</f>
        <v>0</v>
      </c>
      <c r="I62" s="229"/>
      <c r="J62" s="15"/>
      <c r="K62" s="5"/>
      <c r="L62" s="5"/>
      <c r="M62" s="5"/>
      <c r="N62" s="5"/>
      <c r="O62" s="5"/>
      <c r="P62" s="5"/>
      <c r="Q62" s="5"/>
      <c r="R62" s="5"/>
      <c r="S62" s="5"/>
      <c r="T62" s="5"/>
      <c r="U62" s="5"/>
      <c r="V62" s="5"/>
      <c r="W62" s="5"/>
      <c r="X62" s="5"/>
    </row>
    <row r="63" spans="2:24" ht="15">
      <c r="B63" s="15"/>
      <c r="C63" s="228"/>
      <c r="D63" s="249" t="s">
        <v>269</v>
      </c>
      <c r="E63" s="293">
        <f>Calculations!E16</f>
        <v>0</v>
      </c>
      <c r="F63" s="294">
        <f>Calculations!F16</f>
        <v>0</v>
      </c>
      <c r="G63" s="294">
        <f>Calculations!G16</f>
        <v>0</v>
      </c>
      <c r="H63" s="295">
        <f>Calculations!H16</f>
        <v>0</v>
      </c>
      <c r="I63" s="229"/>
      <c r="J63" s="15"/>
      <c r="K63" s="5"/>
      <c r="L63" s="5"/>
      <c r="M63" s="5"/>
      <c r="N63" s="5"/>
      <c r="O63" s="5"/>
      <c r="P63" s="5"/>
      <c r="Q63" s="5"/>
      <c r="R63" s="5"/>
      <c r="S63" s="5"/>
      <c r="T63" s="5"/>
      <c r="U63" s="5"/>
      <c r="V63" s="5"/>
      <c r="W63" s="5"/>
      <c r="X63" s="5"/>
    </row>
    <row r="64" spans="2:24" ht="15">
      <c r="B64" s="15"/>
      <c r="C64" s="228"/>
      <c r="D64" s="249" t="s">
        <v>268</v>
      </c>
      <c r="E64" s="293">
        <f>Calculations!E17</f>
        <v>0</v>
      </c>
      <c r="F64" s="294">
        <f>Calculations!F17</f>
        <v>0</v>
      </c>
      <c r="G64" s="294">
        <f>Calculations!G17</f>
        <v>0</v>
      </c>
      <c r="H64" s="295">
        <f>Calculations!H17</f>
        <v>0</v>
      </c>
      <c r="I64" s="229"/>
      <c r="J64" s="15"/>
      <c r="K64" s="5"/>
      <c r="L64" s="5"/>
      <c r="M64" s="5"/>
      <c r="N64" s="5"/>
      <c r="O64" s="5"/>
      <c r="P64" s="5"/>
      <c r="Q64" s="5"/>
      <c r="R64" s="5"/>
      <c r="S64" s="5"/>
      <c r="T64" s="5"/>
      <c r="U64" s="5"/>
      <c r="V64" s="5"/>
      <c r="W64" s="5"/>
      <c r="X64" s="5"/>
    </row>
    <row r="65" spans="2:24" ht="15">
      <c r="B65" s="15"/>
      <c r="C65" s="228"/>
      <c r="D65" s="249" t="s">
        <v>270</v>
      </c>
      <c r="E65" s="293">
        <f>Calculations!E18</f>
        <v>0</v>
      </c>
      <c r="F65" s="294">
        <f>Calculations!F18</f>
        <v>0</v>
      </c>
      <c r="G65" s="294">
        <f>Calculations!G18</f>
        <v>0</v>
      </c>
      <c r="H65" s="295">
        <f>Calculations!H18</f>
        <v>0</v>
      </c>
      <c r="I65" s="229"/>
      <c r="J65" s="15"/>
      <c r="K65" s="5"/>
      <c r="L65" s="5"/>
      <c r="M65" s="5"/>
      <c r="N65" s="5"/>
      <c r="O65" s="5"/>
      <c r="P65" s="5"/>
      <c r="Q65" s="5"/>
      <c r="R65" s="5"/>
      <c r="S65" s="5"/>
      <c r="T65" s="5"/>
      <c r="U65" s="5"/>
      <c r="V65" s="5"/>
      <c r="W65" s="5"/>
      <c r="X65" s="5"/>
    </row>
    <row r="66" spans="2:24" ht="15">
      <c r="B66" s="15"/>
      <c r="C66" s="228"/>
      <c r="D66" s="250" t="s">
        <v>271</v>
      </c>
      <c r="E66" s="293">
        <f>Calculations!E19</f>
        <v>0</v>
      </c>
      <c r="F66" s="294">
        <f>Calculations!F19</f>
        <v>0</v>
      </c>
      <c r="G66" s="294">
        <f>Calculations!G19</f>
        <v>0</v>
      </c>
      <c r="H66" s="295">
        <f>Calculations!H19</f>
        <v>0</v>
      </c>
      <c r="I66" s="229"/>
      <c r="J66" s="15"/>
      <c r="K66" s="5"/>
      <c r="L66" s="5"/>
      <c r="M66" s="5"/>
      <c r="N66" s="5"/>
      <c r="O66" s="5"/>
      <c r="P66" s="5"/>
      <c r="Q66" s="5"/>
      <c r="R66" s="5"/>
      <c r="S66" s="5"/>
      <c r="T66" s="5"/>
      <c r="U66" s="5"/>
      <c r="V66" s="5"/>
      <c r="W66" s="5"/>
      <c r="X66" s="5"/>
    </row>
    <row r="67" spans="2:24" ht="15">
      <c r="B67" s="15"/>
      <c r="C67" s="228"/>
      <c r="D67" s="250" t="s">
        <v>72</v>
      </c>
      <c r="E67" s="293">
        <f>Calculations!E20</f>
        <v>0</v>
      </c>
      <c r="F67" s="294">
        <f>Calculations!F20</f>
        <v>0</v>
      </c>
      <c r="G67" s="294">
        <f>Calculations!G20</f>
        <v>0</v>
      </c>
      <c r="H67" s="295">
        <f>Calculations!H20</f>
        <v>0</v>
      </c>
      <c r="I67" s="229"/>
      <c r="J67" s="15"/>
      <c r="K67" s="5"/>
      <c r="L67" s="5"/>
      <c r="M67" s="5"/>
      <c r="N67" s="5"/>
      <c r="O67" s="5"/>
      <c r="P67" s="5"/>
      <c r="Q67" s="5"/>
      <c r="R67" s="5"/>
      <c r="S67" s="5"/>
      <c r="T67" s="5"/>
      <c r="U67" s="5"/>
      <c r="V67" s="5"/>
      <c r="W67" s="5"/>
      <c r="X67" s="5"/>
    </row>
    <row r="68" spans="2:24" ht="15">
      <c r="B68" s="15"/>
      <c r="C68" s="228"/>
      <c r="D68" s="250" t="s">
        <v>22</v>
      </c>
      <c r="E68" s="293">
        <f>Calculations!E21</f>
        <v>0</v>
      </c>
      <c r="F68" s="294">
        <f>Calculations!F21</f>
        <v>0</v>
      </c>
      <c r="G68" s="294">
        <f>Calculations!G21</f>
        <v>0</v>
      </c>
      <c r="H68" s="295">
        <f>Calculations!H21</f>
        <v>0</v>
      </c>
      <c r="I68" s="229"/>
      <c r="J68" s="15"/>
      <c r="K68" s="5"/>
      <c r="L68" s="5"/>
      <c r="M68" s="5"/>
      <c r="N68" s="5"/>
      <c r="O68" s="5"/>
      <c r="P68" s="5"/>
      <c r="Q68" s="5"/>
      <c r="R68" s="5"/>
      <c r="S68" s="5"/>
      <c r="T68" s="5"/>
      <c r="U68" s="5"/>
      <c r="V68" s="5"/>
      <c r="W68" s="5"/>
      <c r="X68" s="5"/>
    </row>
    <row r="69" spans="2:24" ht="15">
      <c r="B69" s="15"/>
      <c r="C69" s="228"/>
      <c r="D69" s="249" t="s">
        <v>73</v>
      </c>
      <c r="E69" s="293">
        <f>Calculations!E22</f>
        <v>0</v>
      </c>
      <c r="F69" s="294">
        <f>Calculations!F22</f>
        <v>0</v>
      </c>
      <c r="G69" s="294">
        <f>Calculations!G22</f>
        <v>0</v>
      </c>
      <c r="H69" s="295">
        <f>Calculations!H22</f>
        <v>0</v>
      </c>
      <c r="I69" s="229"/>
      <c r="J69" s="15"/>
      <c r="K69" s="5"/>
      <c r="L69" s="5"/>
      <c r="M69" s="5"/>
      <c r="N69" s="5"/>
      <c r="O69" s="5"/>
      <c r="P69" s="5"/>
      <c r="Q69" s="5"/>
      <c r="R69" s="5"/>
      <c r="S69" s="5"/>
      <c r="T69" s="5"/>
      <c r="U69" s="5"/>
      <c r="V69" s="5"/>
      <c r="W69" s="5"/>
      <c r="X69" s="5"/>
    </row>
    <row r="70" spans="2:24" ht="16.2" thickBot="1">
      <c r="B70" s="15"/>
      <c r="C70" s="228"/>
      <c r="D70" s="251" t="s">
        <v>272</v>
      </c>
      <c r="E70" s="296">
        <f>Calculations!E23</f>
        <v>0</v>
      </c>
      <c r="F70" s="297">
        <f>Calculations!F23</f>
        <v>0</v>
      </c>
      <c r="G70" s="297">
        <f>Calculations!G23</f>
        <v>0</v>
      </c>
      <c r="H70" s="298">
        <f>Calculations!H23</f>
        <v>0</v>
      </c>
      <c r="I70" s="229"/>
      <c r="J70" s="15"/>
      <c r="K70" s="5"/>
      <c r="L70" s="5"/>
      <c r="M70" s="5"/>
      <c r="N70" s="5"/>
      <c r="O70" s="5"/>
      <c r="P70" s="5"/>
      <c r="Q70" s="5"/>
      <c r="R70" s="5"/>
      <c r="S70" s="5"/>
      <c r="T70" s="5"/>
      <c r="U70" s="5"/>
      <c r="V70" s="5"/>
      <c r="W70" s="5"/>
      <c r="X70" s="5"/>
    </row>
    <row r="71" spans="2:24" ht="17.4">
      <c r="B71" s="15"/>
      <c r="C71" s="228"/>
      <c r="D71" s="384" t="s">
        <v>354</v>
      </c>
      <c r="E71" s="246"/>
      <c r="F71" s="247"/>
      <c r="G71" s="247"/>
      <c r="H71" s="248"/>
      <c r="I71" s="229"/>
      <c r="J71" s="15"/>
      <c r="K71" s="5"/>
      <c r="L71" s="5"/>
      <c r="M71" s="5"/>
      <c r="N71" s="5"/>
      <c r="O71" s="5"/>
      <c r="P71" s="5"/>
      <c r="Q71" s="5"/>
      <c r="R71" s="5"/>
      <c r="S71" s="5"/>
      <c r="T71" s="5"/>
      <c r="U71" s="5"/>
      <c r="V71" s="5"/>
      <c r="W71" s="5"/>
      <c r="X71" s="5"/>
    </row>
    <row r="72" spans="2:24" ht="16.2" thickBot="1">
      <c r="B72" s="15"/>
      <c r="C72" s="230"/>
      <c r="D72" s="231"/>
      <c r="E72" s="231"/>
      <c r="F72" s="231"/>
      <c r="G72" s="231"/>
      <c r="H72" s="231"/>
      <c r="I72" s="232"/>
      <c r="J72" s="15"/>
      <c r="K72" s="5"/>
      <c r="L72" s="5"/>
      <c r="M72" s="5"/>
      <c r="N72" s="5"/>
      <c r="O72" s="5"/>
      <c r="P72" s="5"/>
      <c r="Q72" s="5"/>
      <c r="R72" s="5"/>
      <c r="S72" s="5"/>
      <c r="T72" s="5"/>
      <c r="U72" s="5"/>
      <c r="V72" s="5"/>
      <c r="W72" s="5"/>
      <c r="X72" s="5"/>
    </row>
    <row r="73" spans="3:23" ht="15">
      <c r="C73" s="5"/>
      <c r="D73" s="5"/>
      <c r="E73" s="5"/>
      <c r="F73" s="5"/>
      <c r="G73" s="5"/>
      <c r="H73" s="5"/>
      <c r="I73" s="5"/>
      <c r="J73" s="5"/>
      <c r="K73" s="5"/>
      <c r="L73" s="5"/>
      <c r="M73" s="5"/>
      <c r="N73" s="5"/>
      <c r="O73" s="5"/>
      <c r="P73" s="5"/>
      <c r="Q73" s="5"/>
      <c r="R73" s="5"/>
      <c r="S73" s="5"/>
      <c r="T73" s="5"/>
      <c r="U73" s="5"/>
      <c r="V73" s="5"/>
      <c r="W73" s="5"/>
    </row>
    <row r="74" spans="3:23" ht="15">
      <c r="C74" s="5"/>
      <c r="D74" s="5"/>
      <c r="E74" s="5"/>
      <c r="F74" s="5"/>
      <c r="G74" s="5"/>
      <c r="H74" s="5"/>
      <c r="I74" s="5"/>
      <c r="J74" s="5"/>
      <c r="K74" s="5"/>
      <c r="L74" s="5"/>
      <c r="M74" s="5"/>
      <c r="N74" s="5"/>
      <c r="O74" s="5"/>
      <c r="P74" s="5"/>
      <c r="Q74" s="5"/>
      <c r="R74" s="5"/>
      <c r="S74" s="5"/>
      <c r="T74" s="5"/>
      <c r="U74" s="5"/>
      <c r="V74" s="5"/>
      <c r="W74" s="5"/>
    </row>
    <row r="75" spans="3:23" ht="15.75">
      <c r="C75" s="5"/>
      <c r="D75" s="5"/>
      <c r="E75" s="5"/>
      <c r="F75" s="5"/>
      <c r="G75" s="5"/>
      <c r="H75" s="5"/>
      <c r="I75" s="5"/>
      <c r="J75" s="5"/>
      <c r="K75" s="5"/>
      <c r="L75" s="5"/>
      <c r="M75" s="5"/>
      <c r="N75" s="5"/>
      <c r="O75" s="5"/>
      <c r="P75" s="5"/>
      <c r="Q75" s="5"/>
      <c r="R75" s="5"/>
      <c r="S75" s="5"/>
      <c r="T75" s="5"/>
      <c r="U75" s="5"/>
      <c r="V75" s="5"/>
      <c r="W75" s="5"/>
    </row>
    <row r="76" spans="3:23" ht="15.75">
      <c r="C76" s="5"/>
      <c r="D76" s="5"/>
      <c r="E76" s="5"/>
      <c r="F76" s="5"/>
      <c r="G76" s="5"/>
      <c r="H76" s="5"/>
      <c r="I76" s="5"/>
      <c r="J76" s="5"/>
      <c r="K76" s="5"/>
      <c r="L76" s="5"/>
      <c r="M76" s="5"/>
      <c r="N76" s="5"/>
      <c r="O76" s="5"/>
      <c r="P76" s="5"/>
      <c r="Q76" s="5"/>
      <c r="R76" s="5"/>
      <c r="S76" s="5"/>
      <c r="T76" s="5"/>
      <c r="U76" s="5"/>
      <c r="V76" s="5"/>
      <c r="W76" s="5"/>
    </row>
    <row r="77" spans="3:23" ht="15.75">
      <c r="C77" s="5"/>
      <c r="D77" s="5"/>
      <c r="E77" s="5"/>
      <c r="F77" s="5"/>
      <c r="G77" s="5"/>
      <c r="H77" s="5"/>
      <c r="I77" s="5"/>
      <c r="J77" s="5"/>
      <c r="K77" s="5"/>
      <c r="L77" s="5"/>
      <c r="M77" s="5"/>
      <c r="N77" s="5"/>
      <c r="O77" s="5"/>
      <c r="P77" s="5"/>
      <c r="Q77" s="5"/>
      <c r="R77" s="5"/>
      <c r="S77" s="5"/>
      <c r="T77" s="5"/>
      <c r="U77" s="5"/>
      <c r="V77" s="5"/>
      <c r="W77" s="5"/>
    </row>
    <row r="78" spans="3:23" ht="15.75">
      <c r="C78" s="5"/>
      <c r="D78" s="5"/>
      <c r="E78" s="5"/>
      <c r="F78" s="5"/>
      <c r="G78" s="5"/>
      <c r="H78" s="5"/>
      <c r="I78" s="5"/>
      <c r="J78" s="5"/>
      <c r="K78" s="5"/>
      <c r="L78" s="5"/>
      <c r="M78" s="5"/>
      <c r="N78" s="5"/>
      <c r="O78" s="5"/>
      <c r="P78" s="5"/>
      <c r="Q78" s="5"/>
      <c r="R78" s="5"/>
      <c r="S78" s="5"/>
      <c r="T78" s="5"/>
      <c r="U78" s="5"/>
      <c r="V78" s="5"/>
      <c r="W78" s="5"/>
    </row>
    <row r="79" spans="3:23" ht="15">
      <c r="C79" s="5"/>
      <c r="D79" s="5"/>
      <c r="E79" s="5"/>
      <c r="F79" s="5"/>
      <c r="G79" s="5"/>
      <c r="H79" s="5"/>
      <c r="I79" s="5"/>
      <c r="J79" s="5"/>
      <c r="K79" s="5"/>
      <c r="L79" s="5"/>
      <c r="M79" s="5"/>
      <c r="N79" s="5"/>
      <c r="O79" s="5"/>
      <c r="P79" s="5"/>
      <c r="Q79" s="5"/>
      <c r="R79" s="5"/>
      <c r="S79" s="5"/>
      <c r="T79" s="5"/>
      <c r="U79" s="5"/>
      <c r="V79" s="5"/>
      <c r="W79" s="5"/>
    </row>
    <row r="80" spans="3:23" ht="15">
      <c r="C80" s="5"/>
      <c r="D80" s="5"/>
      <c r="E80" s="5"/>
      <c r="F80" s="5"/>
      <c r="G80" s="5"/>
      <c r="H80" s="5"/>
      <c r="I80" s="5"/>
      <c r="J80" s="5"/>
      <c r="K80" s="5"/>
      <c r="L80" s="5"/>
      <c r="M80" s="5"/>
      <c r="N80" s="5"/>
      <c r="O80" s="5"/>
      <c r="P80" s="5"/>
      <c r="Q80" s="5"/>
      <c r="R80" s="5"/>
      <c r="S80" s="5"/>
      <c r="T80" s="5"/>
      <c r="U80" s="5"/>
      <c r="V80" s="5"/>
      <c r="W80" s="5"/>
    </row>
    <row r="81" spans="3:23" ht="15">
      <c r="C81" s="5"/>
      <c r="D81" s="5"/>
      <c r="E81" s="5"/>
      <c r="F81" s="5"/>
      <c r="G81" s="5"/>
      <c r="H81" s="5"/>
      <c r="I81" s="5"/>
      <c r="J81" s="5"/>
      <c r="K81" s="5"/>
      <c r="L81" s="5"/>
      <c r="M81" s="5"/>
      <c r="N81" s="5"/>
      <c r="O81" s="5"/>
      <c r="P81" s="5"/>
      <c r="Q81" s="5"/>
      <c r="R81" s="5"/>
      <c r="S81" s="5"/>
      <c r="T81" s="5"/>
      <c r="U81" s="5"/>
      <c r="V81" s="5"/>
      <c r="W81" s="5"/>
    </row>
    <row r="82" spans="3:23" ht="15">
      <c r="C82" s="5"/>
      <c r="D82" s="5"/>
      <c r="E82" s="5"/>
      <c r="F82" s="5"/>
      <c r="G82" s="5"/>
      <c r="H82" s="5"/>
      <c r="I82" s="5"/>
      <c r="J82" s="5"/>
      <c r="K82" s="5"/>
      <c r="L82" s="5"/>
      <c r="M82" s="5"/>
      <c r="N82" s="5"/>
      <c r="O82" s="5"/>
      <c r="P82" s="5"/>
      <c r="Q82" s="5"/>
      <c r="R82" s="5"/>
      <c r="S82" s="5"/>
      <c r="T82" s="5"/>
      <c r="U82" s="5"/>
      <c r="V82" s="5"/>
      <c r="W82" s="5"/>
    </row>
    <row r="83" spans="3:23" ht="15">
      <c r="C83" s="5"/>
      <c r="D83" s="5"/>
      <c r="E83" s="5"/>
      <c r="F83" s="5"/>
      <c r="G83" s="5"/>
      <c r="H83" s="5"/>
      <c r="I83" s="5"/>
      <c r="J83" s="5"/>
      <c r="K83" s="5"/>
      <c r="L83" s="5"/>
      <c r="M83" s="5"/>
      <c r="N83" s="5"/>
      <c r="O83" s="5"/>
      <c r="P83" s="5"/>
      <c r="Q83" s="5"/>
      <c r="R83" s="5"/>
      <c r="S83" s="5"/>
      <c r="T83" s="5"/>
      <c r="U83" s="5"/>
      <c r="V83" s="5"/>
      <c r="W83" s="5"/>
    </row>
    <row r="84" spans="3:23" ht="15">
      <c r="C84" s="5"/>
      <c r="D84" s="5"/>
      <c r="E84" s="5"/>
      <c r="F84" s="5"/>
      <c r="G84" s="5"/>
      <c r="H84" s="5"/>
      <c r="I84" s="5"/>
      <c r="J84" s="5"/>
      <c r="K84" s="5"/>
      <c r="L84" s="5"/>
      <c r="M84" s="5"/>
      <c r="N84" s="5"/>
      <c r="O84" s="5"/>
      <c r="P84" s="5"/>
      <c r="Q84" s="5"/>
      <c r="R84" s="5"/>
      <c r="S84" s="5"/>
      <c r="T84" s="5"/>
      <c r="U84" s="5"/>
      <c r="V84" s="5"/>
      <c r="W84" s="5"/>
    </row>
    <row r="85" spans="3:23" ht="15">
      <c r="C85" s="5"/>
      <c r="D85" s="5"/>
      <c r="E85" s="5"/>
      <c r="F85" s="5"/>
      <c r="G85" s="5"/>
      <c r="H85" s="5"/>
      <c r="I85" s="5"/>
      <c r="J85" s="5"/>
      <c r="K85" s="5"/>
      <c r="L85" s="5"/>
      <c r="M85" s="5"/>
      <c r="N85" s="5"/>
      <c r="O85" s="5"/>
      <c r="P85" s="5"/>
      <c r="Q85" s="5"/>
      <c r="R85" s="5"/>
      <c r="S85" s="5"/>
      <c r="T85" s="5"/>
      <c r="U85" s="5"/>
      <c r="V85" s="5"/>
      <c r="W85" s="5"/>
    </row>
    <row r="86" spans="3:23" ht="15">
      <c r="C86" s="5"/>
      <c r="D86" s="5"/>
      <c r="E86" s="5"/>
      <c r="F86" s="5"/>
      <c r="G86" s="5"/>
      <c r="H86" s="5"/>
      <c r="I86" s="5"/>
      <c r="J86" s="5"/>
      <c r="K86" s="5"/>
      <c r="L86" s="5"/>
      <c r="M86" s="5"/>
      <c r="N86" s="5"/>
      <c r="O86" s="5"/>
      <c r="P86" s="5"/>
      <c r="Q86" s="5"/>
      <c r="R86" s="5"/>
      <c r="S86" s="5"/>
      <c r="T86" s="5"/>
      <c r="U86" s="5"/>
      <c r="V86" s="5"/>
      <c r="W86" s="5"/>
    </row>
    <row r="87" spans="3:23" ht="15">
      <c r="C87" s="5"/>
      <c r="D87" s="5"/>
      <c r="E87" s="5"/>
      <c r="F87" s="5"/>
      <c r="G87" s="5"/>
      <c r="H87" s="5"/>
      <c r="I87" s="5"/>
      <c r="J87" s="5"/>
      <c r="K87" s="5"/>
      <c r="L87" s="5"/>
      <c r="M87" s="5"/>
      <c r="N87" s="5"/>
      <c r="O87" s="5"/>
      <c r="P87" s="5"/>
      <c r="Q87" s="5"/>
      <c r="R87" s="5"/>
      <c r="S87" s="5"/>
      <c r="T87" s="5"/>
      <c r="U87" s="5"/>
      <c r="V87" s="5"/>
      <c r="W87" s="5"/>
    </row>
    <row r="88" spans="3:23" ht="15">
      <c r="C88" s="5"/>
      <c r="D88" s="5"/>
      <c r="E88" s="5"/>
      <c r="F88" s="5"/>
      <c r="G88" s="5"/>
      <c r="H88" s="5"/>
      <c r="I88" s="5"/>
      <c r="J88" s="5"/>
      <c r="K88" s="5"/>
      <c r="L88" s="5"/>
      <c r="M88" s="5"/>
      <c r="N88" s="5"/>
      <c r="O88" s="5"/>
      <c r="P88" s="5"/>
      <c r="Q88" s="5"/>
      <c r="R88" s="5"/>
      <c r="S88" s="5"/>
      <c r="T88" s="5"/>
      <c r="U88" s="5"/>
      <c r="V88" s="5"/>
      <c r="W88" s="5"/>
    </row>
    <row r="89" spans="3:23" ht="15">
      <c r="C89" s="5"/>
      <c r="D89" s="5"/>
      <c r="E89" s="5"/>
      <c r="F89" s="5"/>
      <c r="G89" s="5"/>
      <c r="H89" s="5"/>
      <c r="I89" s="5"/>
      <c r="J89" s="5"/>
      <c r="K89" s="5"/>
      <c r="L89" s="5"/>
      <c r="M89" s="5"/>
      <c r="N89" s="5"/>
      <c r="O89" s="5"/>
      <c r="P89" s="5"/>
      <c r="Q89" s="5"/>
      <c r="R89" s="5"/>
      <c r="S89" s="5"/>
      <c r="T89" s="5"/>
      <c r="U89" s="5"/>
      <c r="V89" s="5"/>
      <c r="W89" s="5"/>
    </row>
    <row r="90" spans="3:23" ht="15">
      <c r="C90" s="5"/>
      <c r="D90" s="5"/>
      <c r="E90" s="5"/>
      <c r="F90" s="5"/>
      <c r="G90" s="5"/>
      <c r="H90" s="5"/>
      <c r="I90" s="5"/>
      <c r="J90" s="5"/>
      <c r="K90" s="5"/>
      <c r="L90" s="5"/>
      <c r="M90" s="5"/>
      <c r="N90" s="5"/>
      <c r="O90" s="5"/>
      <c r="P90" s="5"/>
      <c r="Q90" s="5"/>
      <c r="R90" s="5"/>
      <c r="S90" s="5"/>
      <c r="T90" s="5"/>
      <c r="U90" s="5"/>
      <c r="V90" s="5"/>
      <c r="W90" s="5"/>
    </row>
    <row r="91" spans="3:23" ht="15">
      <c r="C91" s="5"/>
      <c r="D91" s="5"/>
      <c r="E91" s="5"/>
      <c r="F91" s="5"/>
      <c r="G91" s="5"/>
      <c r="H91" s="5"/>
      <c r="I91" s="5"/>
      <c r="J91" s="5"/>
      <c r="K91" s="5"/>
      <c r="L91" s="5"/>
      <c r="M91" s="5"/>
      <c r="N91" s="5"/>
      <c r="O91" s="5"/>
      <c r="P91" s="5"/>
      <c r="Q91" s="5"/>
      <c r="R91" s="5"/>
      <c r="S91" s="5"/>
      <c r="T91" s="5"/>
      <c r="U91" s="5"/>
      <c r="V91" s="5"/>
      <c r="W91" s="5"/>
    </row>
    <row r="92" spans="3:23" ht="15">
      <c r="C92" s="5"/>
      <c r="D92" s="5"/>
      <c r="E92" s="5"/>
      <c r="F92" s="5"/>
      <c r="G92" s="5"/>
      <c r="H92" s="5"/>
      <c r="I92" s="5"/>
      <c r="J92" s="5"/>
      <c r="K92" s="5"/>
      <c r="L92" s="5"/>
      <c r="M92" s="5"/>
      <c r="N92" s="5"/>
      <c r="O92" s="5"/>
      <c r="P92" s="5"/>
      <c r="Q92" s="5"/>
      <c r="R92" s="5"/>
      <c r="S92" s="5"/>
      <c r="T92" s="5"/>
      <c r="U92" s="5"/>
      <c r="V92" s="5"/>
      <c r="W92" s="5"/>
    </row>
    <row r="93" spans="3:23" ht="15">
      <c r="C93" s="5"/>
      <c r="D93" s="5"/>
      <c r="E93" s="5"/>
      <c r="F93" s="5"/>
      <c r="G93" s="5"/>
      <c r="H93" s="5"/>
      <c r="I93" s="5"/>
      <c r="J93" s="5"/>
      <c r="K93" s="5"/>
      <c r="L93" s="5"/>
      <c r="M93" s="5"/>
      <c r="N93" s="5"/>
      <c r="O93" s="5"/>
      <c r="P93" s="5"/>
      <c r="Q93" s="5"/>
      <c r="R93" s="5"/>
      <c r="S93" s="5"/>
      <c r="T93" s="5"/>
      <c r="U93" s="5"/>
      <c r="V93" s="5"/>
      <c r="W93" s="5"/>
    </row>
    <row r="94" spans="3:23" ht="15">
      <c r="C94" s="5"/>
      <c r="D94" s="5"/>
      <c r="E94" s="5"/>
      <c r="F94" s="5"/>
      <c r="G94" s="5"/>
      <c r="H94" s="5"/>
      <c r="I94" s="5"/>
      <c r="J94" s="5"/>
      <c r="K94" s="5"/>
      <c r="L94" s="5"/>
      <c r="M94" s="5"/>
      <c r="N94" s="5"/>
      <c r="O94" s="5"/>
      <c r="P94" s="5"/>
      <c r="Q94" s="5"/>
      <c r="R94" s="5"/>
      <c r="S94" s="5"/>
      <c r="T94" s="5"/>
      <c r="U94" s="5"/>
      <c r="V94" s="5"/>
      <c r="W94" s="5"/>
    </row>
    <row r="95" spans="3:23" ht="15">
      <c r="C95" s="5"/>
      <c r="D95" s="5"/>
      <c r="E95" s="5"/>
      <c r="F95" s="5"/>
      <c r="G95" s="5"/>
      <c r="H95" s="5"/>
      <c r="I95" s="5"/>
      <c r="J95" s="5"/>
      <c r="K95" s="5"/>
      <c r="L95" s="5"/>
      <c r="M95" s="5"/>
      <c r="N95" s="5"/>
      <c r="O95" s="5"/>
      <c r="P95" s="5"/>
      <c r="Q95" s="5"/>
      <c r="R95" s="5"/>
      <c r="S95" s="5"/>
      <c r="T95" s="5"/>
      <c r="U95" s="5"/>
      <c r="V95" s="5"/>
      <c r="W95" s="5"/>
    </row>
    <row r="96" spans="3:23" ht="15">
      <c r="C96" s="5"/>
      <c r="D96" s="5"/>
      <c r="E96" s="5"/>
      <c r="F96" s="5"/>
      <c r="G96" s="5"/>
      <c r="H96" s="5"/>
      <c r="I96" s="5"/>
      <c r="J96" s="5"/>
      <c r="K96" s="5"/>
      <c r="L96" s="5"/>
      <c r="M96" s="5"/>
      <c r="N96" s="5"/>
      <c r="O96" s="5"/>
      <c r="P96" s="5"/>
      <c r="Q96" s="5"/>
      <c r="R96" s="5"/>
      <c r="S96" s="5"/>
      <c r="T96" s="5"/>
      <c r="U96" s="5"/>
      <c r="V96" s="5"/>
      <c r="W96" s="5"/>
    </row>
    <row r="97" spans="3:23" ht="15">
      <c r="C97" s="5"/>
      <c r="D97" s="5"/>
      <c r="E97" s="5"/>
      <c r="F97" s="5"/>
      <c r="G97" s="5"/>
      <c r="H97" s="5"/>
      <c r="I97" s="5"/>
      <c r="J97" s="5"/>
      <c r="K97" s="5"/>
      <c r="L97" s="5"/>
      <c r="M97" s="5"/>
      <c r="N97" s="5"/>
      <c r="O97" s="5"/>
      <c r="P97" s="5"/>
      <c r="Q97" s="5"/>
      <c r="R97" s="5"/>
      <c r="S97" s="5"/>
      <c r="T97" s="5"/>
      <c r="U97" s="5"/>
      <c r="V97" s="5"/>
      <c r="W97" s="5"/>
    </row>
    <row r="98" spans="3:23" ht="15">
      <c r="C98" s="5"/>
      <c r="D98" s="5"/>
      <c r="E98" s="5"/>
      <c r="F98" s="5"/>
      <c r="G98" s="5"/>
      <c r="H98" s="5"/>
      <c r="I98" s="5"/>
      <c r="J98" s="5"/>
      <c r="K98" s="5"/>
      <c r="L98" s="5"/>
      <c r="M98" s="5"/>
      <c r="N98" s="5"/>
      <c r="O98" s="5"/>
      <c r="P98" s="5"/>
      <c r="Q98" s="5"/>
      <c r="R98" s="5"/>
      <c r="S98" s="5"/>
      <c r="T98" s="5"/>
      <c r="U98" s="5"/>
      <c r="V98" s="5"/>
      <c r="W98" s="5"/>
    </row>
    <row r="99" spans="3:23" ht="15">
      <c r="C99" s="5"/>
      <c r="D99" s="5"/>
      <c r="E99" s="5"/>
      <c r="F99" s="5"/>
      <c r="G99" s="5"/>
      <c r="H99" s="5"/>
      <c r="I99" s="5"/>
      <c r="J99" s="5"/>
      <c r="K99" s="5"/>
      <c r="L99" s="5"/>
      <c r="M99" s="5"/>
      <c r="N99" s="5"/>
      <c r="O99" s="5"/>
      <c r="P99" s="5"/>
      <c r="Q99" s="5"/>
      <c r="R99" s="5"/>
      <c r="S99" s="5"/>
      <c r="T99" s="5"/>
      <c r="U99" s="5"/>
      <c r="V99" s="5"/>
      <c r="W99" s="5"/>
    </row>
    <row r="100" spans="3:23" ht="15">
      <c r="C100" s="5"/>
      <c r="D100" s="5"/>
      <c r="E100" s="5"/>
      <c r="F100" s="5"/>
      <c r="G100" s="5"/>
      <c r="H100" s="5"/>
      <c r="I100" s="5"/>
      <c r="J100" s="5"/>
      <c r="K100" s="5"/>
      <c r="L100" s="5"/>
      <c r="M100" s="5"/>
      <c r="N100" s="5"/>
      <c r="O100" s="5"/>
      <c r="P100" s="5"/>
      <c r="Q100" s="5"/>
      <c r="R100" s="5"/>
      <c r="S100" s="5"/>
      <c r="T100" s="5"/>
      <c r="U100" s="5"/>
      <c r="V100" s="5"/>
      <c r="W100" s="5"/>
    </row>
    <row r="101" spans="3:23" ht="15">
      <c r="C101" s="5"/>
      <c r="D101" s="5"/>
      <c r="E101" s="5"/>
      <c r="F101" s="5"/>
      <c r="G101" s="5"/>
      <c r="H101" s="5"/>
      <c r="I101" s="5"/>
      <c r="J101" s="5"/>
      <c r="K101" s="5"/>
      <c r="L101" s="5"/>
      <c r="M101" s="5"/>
      <c r="N101" s="5"/>
      <c r="O101" s="5"/>
      <c r="P101" s="5"/>
      <c r="Q101" s="5"/>
      <c r="R101" s="5"/>
      <c r="S101" s="5"/>
      <c r="T101" s="5"/>
      <c r="U101" s="5"/>
      <c r="V101" s="5"/>
      <c r="W101" s="5"/>
    </row>
    <row r="102" spans="3:23" ht="15">
      <c r="C102" s="5"/>
      <c r="D102" s="5"/>
      <c r="E102" s="5"/>
      <c r="F102" s="5"/>
      <c r="G102" s="5"/>
      <c r="H102" s="5"/>
      <c r="I102" s="5"/>
      <c r="J102" s="5"/>
      <c r="K102" s="5"/>
      <c r="L102" s="5"/>
      <c r="M102" s="5"/>
      <c r="N102" s="5"/>
      <c r="O102" s="5"/>
      <c r="P102" s="5"/>
      <c r="Q102" s="5"/>
      <c r="R102" s="5"/>
      <c r="S102" s="5"/>
      <c r="T102" s="5"/>
      <c r="U102" s="5"/>
      <c r="V102" s="5"/>
      <c r="W102" s="5"/>
    </row>
    <row r="103" spans="3:23" ht="15">
      <c r="C103" s="5"/>
      <c r="D103" s="5"/>
      <c r="E103" s="5"/>
      <c r="F103" s="5"/>
      <c r="G103" s="5"/>
      <c r="H103" s="5"/>
      <c r="I103" s="5"/>
      <c r="J103" s="5"/>
      <c r="K103" s="5"/>
      <c r="L103" s="5"/>
      <c r="M103" s="5"/>
      <c r="N103" s="5"/>
      <c r="O103" s="5"/>
      <c r="P103" s="5"/>
      <c r="Q103" s="5"/>
      <c r="R103" s="5"/>
      <c r="S103" s="5"/>
      <c r="T103" s="5"/>
      <c r="U103" s="5"/>
      <c r="V103" s="5"/>
      <c r="W103" s="5"/>
    </row>
    <row r="104" spans="3:23" ht="15">
      <c r="C104" s="5"/>
      <c r="D104" s="5"/>
      <c r="E104" s="5"/>
      <c r="F104" s="5"/>
      <c r="G104" s="5"/>
      <c r="H104" s="5"/>
      <c r="I104" s="5"/>
      <c r="J104" s="5"/>
      <c r="K104" s="5"/>
      <c r="L104" s="5"/>
      <c r="M104" s="5"/>
      <c r="N104" s="5"/>
      <c r="O104" s="5"/>
      <c r="P104" s="5"/>
      <c r="Q104" s="5"/>
      <c r="R104" s="5"/>
      <c r="S104" s="5"/>
      <c r="T104" s="5"/>
      <c r="U104" s="5"/>
      <c r="V104" s="5"/>
      <c r="W104" s="5"/>
    </row>
    <row r="105" spans="3:23" ht="15">
      <c r="C105" s="5"/>
      <c r="D105" s="5"/>
      <c r="E105" s="5"/>
      <c r="F105" s="5"/>
      <c r="G105" s="5"/>
      <c r="H105" s="5"/>
      <c r="I105" s="5"/>
      <c r="J105" s="5"/>
      <c r="K105" s="5"/>
      <c r="L105" s="5"/>
      <c r="M105" s="5"/>
      <c r="N105" s="5"/>
      <c r="O105" s="5"/>
      <c r="P105" s="5"/>
      <c r="Q105" s="5"/>
      <c r="R105" s="5"/>
      <c r="S105" s="5"/>
      <c r="T105" s="5"/>
      <c r="U105" s="5"/>
      <c r="V105" s="5"/>
      <c r="W105" s="5"/>
    </row>
    <row r="106" spans="3:23" ht="15">
      <c r="C106" s="5"/>
      <c r="D106" s="5"/>
      <c r="E106" s="5"/>
      <c r="F106" s="5"/>
      <c r="G106" s="5"/>
      <c r="H106" s="5"/>
      <c r="I106" s="5"/>
      <c r="J106" s="5"/>
      <c r="K106" s="5"/>
      <c r="L106" s="5"/>
      <c r="M106" s="5"/>
      <c r="N106" s="5"/>
      <c r="O106" s="5"/>
      <c r="P106" s="5"/>
      <c r="Q106" s="5"/>
      <c r="R106" s="5"/>
      <c r="S106" s="5"/>
      <c r="T106" s="5"/>
      <c r="U106" s="5"/>
      <c r="V106" s="5"/>
      <c r="W106" s="5"/>
    </row>
    <row r="107" spans="3:23" ht="15">
      <c r="C107" s="5"/>
      <c r="D107" s="5"/>
      <c r="E107" s="5"/>
      <c r="F107" s="5"/>
      <c r="G107" s="5"/>
      <c r="H107" s="5"/>
      <c r="I107" s="5"/>
      <c r="J107" s="5"/>
      <c r="K107" s="5"/>
      <c r="L107" s="5"/>
      <c r="M107" s="5"/>
      <c r="N107" s="5"/>
      <c r="O107" s="5"/>
      <c r="P107" s="5"/>
      <c r="Q107" s="5"/>
      <c r="R107" s="5"/>
      <c r="S107" s="5"/>
      <c r="T107" s="5"/>
      <c r="U107" s="5"/>
      <c r="V107" s="5"/>
      <c r="W107" s="5"/>
    </row>
    <row r="108" spans="3:23" ht="15">
      <c r="C108" s="5"/>
      <c r="D108" s="5"/>
      <c r="E108" s="5"/>
      <c r="F108" s="5"/>
      <c r="G108" s="5"/>
      <c r="H108" s="5"/>
      <c r="I108" s="5"/>
      <c r="J108" s="5"/>
      <c r="K108" s="5"/>
      <c r="L108" s="5"/>
      <c r="M108" s="5"/>
      <c r="N108" s="5"/>
      <c r="O108" s="5"/>
      <c r="P108" s="5"/>
      <c r="Q108" s="5"/>
      <c r="R108" s="5"/>
      <c r="S108" s="5"/>
      <c r="T108" s="5"/>
      <c r="U108" s="5"/>
      <c r="V108" s="5"/>
      <c r="W108" s="5"/>
    </row>
    <row r="109" spans="3:23" ht="15">
      <c r="C109" s="5"/>
      <c r="D109" s="5"/>
      <c r="E109" s="5"/>
      <c r="F109" s="5"/>
      <c r="G109" s="5"/>
      <c r="H109" s="5"/>
      <c r="I109" s="5"/>
      <c r="J109" s="5"/>
      <c r="K109" s="5"/>
      <c r="L109" s="5"/>
      <c r="M109" s="5"/>
      <c r="N109" s="5"/>
      <c r="O109" s="5"/>
      <c r="P109" s="5"/>
      <c r="Q109" s="5"/>
      <c r="R109" s="5"/>
      <c r="S109" s="5"/>
      <c r="T109" s="5"/>
      <c r="U109" s="5"/>
      <c r="V109" s="5"/>
      <c r="W109" s="5"/>
    </row>
    <row r="110" spans="3:23" ht="15">
      <c r="C110" s="5"/>
      <c r="D110" s="5"/>
      <c r="E110" s="5"/>
      <c r="F110" s="5"/>
      <c r="G110" s="5"/>
      <c r="H110" s="5"/>
      <c r="I110" s="5"/>
      <c r="J110" s="5"/>
      <c r="K110" s="5"/>
      <c r="L110" s="5"/>
      <c r="M110" s="5"/>
      <c r="N110" s="5"/>
      <c r="O110" s="5"/>
      <c r="P110" s="5"/>
      <c r="Q110" s="5"/>
      <c r="R110" s="5"/>
      <c r="S110" s="5"/>
      <c r="T110" s="5"/>
      <c r="U110" s="5"/>
      <c r="V110" s="5"/>
      <c r="W110" s="5"/>
    </row>
    <row r="111" spans="3:23" ht="15">
      <c r="C111" s="5"/>
      <c r="D111" s="5"/>
      <c r="E111" s="5"/>
      <c r="F111" s="5"/>
      <c r="G111" s="5"/>
      <c r="H111" s="5"/>
      <c r="I111" s="5"/>
      <c r="J111" s="5"/>
      <c r="K111" s="5"/>
      <c r="L111" s="5"/>
      <c r="M111" s="5"/>
      <c r="N111" s="5"/>
      <c r="O111" s="5"/>
      <c r="P111" s="5"/>
      <c r="Q111" s="5"/>
      <c r="R111" s="5"/>
      <c r="S111" s="5"/>
      <c r="T111" s="5"/>
      <c r="U111" s="5"/>
      <c r="V111" s="5"/>
      <c r="W111" s="5"/>
    </row>
    <row r="112" spans="3:23" ht="15">
      <c r="C112" s="5"/>
      <c r="D112" s="5"/>
      <c r="E112" s="5"/>
      <c r="F112" s="5"/>
      <c r="G112" s="5"/>
      <c r="H112" s="5"/>
      <c r="I112" s="5"/>
      <c r="J112" s="5"/>
      <c r="K112" s="5"/>
      <c r="L112" s="5"/>
      <c r="M112" s="5"/>
      <c r="N112" s="5"/>
      <c r="O112" s="5"/>
      <c r="P112" s="5"/>
      <c r="Q112" s="5"/>
      <c r="R112" s="5"/>
      <c r="S112" s="5"/>
      <c r="T112" s="5"/>
      <c r="U112" s="5"/>
      <c r="V112" s="5"/>
      <c r="W112" s="5"/>
    </row>
    <row r="113" spans="3:23" ht="15">
      <c r="C113" s="5"/>
      <c r="D113" s="5"/>
      <c r="E113" s="5"/>
      <c r="F113" s="5"/>
      <c r="G113" s="5"/>
      <c r="H113" s="5"/>
      <c r="I113" s="5"/>
      <c r="J113" s="5"/>
      <c r="K113" s="5"/>
      <c r="L113" s="5"/>
      <c r="M113" s="5"/>
      <c r="N113" s="5"/>
      <c r="O113" s="5"/>
      <c r="P113" s="5"/>
      <c r="Q113" s="5"/>
      <c r="R113" s="5"/>
      <c r="S113" s="5"/>
      <c r="T113" s="5"/>
      <c r="U113" s="5"/>
      <c r="V113" s="5"/>
      <c r="W113" s="5"/>
    </row>
    <row r="114" spans="3:23" ht="15">
      <c r="C114" s="5"/>
      <c r="D114" s="5"/>
      <c r="E114" s="5"/>
      <c r="F114" s="5"/>
      <c r="G114" s="5"/>
      <c r="H114" s="5"/>
      <c r="I114" s="5"/>
      <c r="J114" s="5"/>
      <c r="K114" s="5"/>
      <c r="L114" s="5"/>
      <c r="M114" s="5"/>
      <c r="N114" s="5"/>
      <c r="O114" s="5"/>
      <c r="P114" s="5"/>
      <c r="Q114" s="5"/>
      <c r="R114" s="5"/>
      <c r="S114" s="5"/>
      <c r="T114" s="5"/>
      <c r="U114" s="5"/>
      <c r="V114" s="5"/>
      <c r="W114" s="5"/>
    </row>
    <row r="115" spans="3:23" ht="15">
      <c r="C115" s="5"/>
      <c r="D115" s="5"/>
      <c r="E115" s="5"/>
      <c r="F115" s="5"/>
      <c r="G115" s="5"/>
      <c r="H115" s="5"/>
      <c r="I115" s="5"/>
      <c r="J115" s="5"/>
      <c r="K115" s="5"/>
      <c r="L115" s="5"/>
      <c r="M115" s="5"/>
      <c r="N115" s="5"/>
      <c r="O115" s="5"/>
      <c r="P115" s="5"/>
      <c r="Q115" s="5"/>
      <c r="R115" s="5"/>
      <c r="S115" s="5"/>
      <c r="T115" s="5"/>
      <c r="U115" s="5"/>
      <c r="V115" s="5"/>
      <c r="W115" s="5"/>
    </row>
    <row r="116" spans="3:23" ht="15">
      <c r="C116" s="5"/>
      <c r="D116" s="5"/>
      <c r="E116" s="5"/>
      <c r="F116" s="5"/>
      <c r="G116" s="5"/>
      <c r="H116" s="5"/>
      <c r="I116" s="5"/>
      <c r="J116" s="5"/>
      <c r="K116" s="5"/>
      <c r="L116" s="5"/>
      <c r="M116" s="5"/>
      <c r="N116" s="5"/>
      <c r="O116" s="5"/>
      <c r="P116" s="5"/>
      <c r="Q116" s="5"/>
      <c r="R116" s="5"/>
      <c r="S116" s="5"/>
      <c r="T116" s="5"/>
      <c r="U116" s="5"/>
      <c r="V116" s="5"/>
      <c r="W116" s="5"/>
    </row>
    <row r="117" spans="3:23" ht="15">
      <c r="C117" s="5"/>
      <c r="D117" s="5"/>
      <c r="E117" s="5"/>
      <c r="F117" s="5"/>
      <c r="G117" s="5"/>
      <c r="H117" s="5"/>
      <c r="I117" s="5"/>
      <c r="J117" s="5"/>
      <c r="K117" s="5"/>
      <c r="L117" s="5"/>
      <c r="M117" s="5"/>
      <c r="N117" s="5"/>
      <c r="O117" s="5"/>
      <c r="P117" s="5"/>
      <c r="Q117" s="5"/>
      <c r="R117" s="5"/>
      <c r="S117" s="5"/>
      <c r="T117" s="5"/>
      <c r="U117" s="5"/>
      <c r="V117" s="5"/>
      <c r="W117" s="5"/>
    </row>
    <row r="118" spans="3:23" ht="15">
      <c r="C118" s="5"/>
      <c r="D118" s="5"/>
      <c r="E118" s="5"/>
      <c r="F118" s="5"/>
      <c r="G118" s="5"/>
      <c r="H118" s="5"/>
      <c r="I118" s="5"/>
      <c r="J118" s="5"/>
      <c r="K118" s="5"/>
      <c r="L118" s="5"/>
      <c r="M118" s="5"/>
      <c r="N118" s="5"/>
      <c r="O118" s="5"/>
      <c r="P118" s="5"/>
      <c r="Q118" s="5"/>
      <c r="R118" s="5"/>
      <c r="S118" s="5"/>
      <c r="T118" s="5"/>
      <c r="U118" s="5"/>
      <c r="V118" s="5"/>
      <c r="W118" s="5"/>
    </row>
    <row r="119" spans="3:23" ht="15">
      <c r="C119" s="5"/>
      <c r="D119" s="5"/>
      <c r="E119" s="5"/>
      <c r="F119" s="5"/>
      <c r="G119" s="5"/>
      <c r="H119" s="5"/>
      <c r="I119" s="5"/>
      <c r="J119" s="5"/>
      <c r="K119" s="5"/>
      <c r="L119" s="5"/>
      <c r="M119" s="5"/>
      <c r="N119" s="5"/>
      <c r="O119" s="5"/>
      <c r="P119" s="5"/>
      <c r="Q119" s="5"/>
      <c r="R119" s="5"/>
      <c r="S119" s="5"/>
      <c r="T119" s="5"/>
      <c r="U119" s="5"/>
      <c r="V119" s="5"/>
      <c r="W119" s="5"/>
    </row>
    <row r="120" spans="3:23" ht="15">
      <c r="C120" s="5"/>
      <c r="D120" s="5"/>
      <c r="E120" s="5"/>
      <c r="F120" s="5"/>
      <c r="G120" s="5"/>
      <c r="H120" s="5"/>
      <c r="I120" s="5"/>
      <c r="J120" s="5"/>
      <c r="K120" s="5"/>
      <c r="L120" s="5"/>
      <c r="M120" s="5"/>
      <c r="N120" s="5"/>
      <c r="O120" s="5"/>
      <c r="P120" s="5"/>
      <c r="Q120" s="5"/>
      <c r="R120" s="5"/>
      <c r="S120" s="5"/>
      <c r="T120" s="5"/>
      <c r="U120" s="5"/>
      <c r="V120" s="5"/>
      <c r="W120" s="5"/>
    </row>
    <row r="121" spans="3:23" ht="15">
      <c r="C121" s="5"/>
      <c r="D121" s="5"/>
      <c r="E121" s="5"/>
      <c r="F121" s="5"/>
      <c r="G121" s="5"/>
      <c r="H121" s="5"/>
      <c r="I121" s="5"/>
      <c r="J121" s="5"/>
      <c r="K121" s="5"/>
      <c r="L121" s="5"/>
      <c r="M121" s="5"/>
      <c r="N121" s="5"/>
      <c r="O121" s="5"/>
      <c r="P121" s="5"/>
      <c r="Q121" s="5"/>
      <c r="R121" s="5"/>
      <c r="S121" s="5"/>
      <c r="T121" s="5"/>
      <c r="U121" s="5"/>
      <c r="V121" s="5"/>
      <c r="W121" s="5"/>
    </row>
    <row r="122" spans="3:23" ht="15">
      <c r="C122" s="5"/>
      <c r="D122" s="5"/>
      <c r="E122" s="5"/>
      <c r="F122" s="5"/>
      <c r="G122" s="5"/>
      <c r="H122" s="5"/>
      <c r="I122" s="5"/>
      <c r="J122" s="5"/>
      <c r="K122" s="5"/>
      <c r="L122" s="5"/>
      <c r="M122" s="5"/>
      <c r="N122" s="5"/>
      <c r="O122" s="5"/>
      <c r="P122" s="5"/>
      <c r="Q122" s="5"/>
      <c r="R122" s="5"/>
      <c r="S122" s="5"/>
      <c r="T122" s="5"/>
      <c r="U122" s="5"/>
      <c r="V122" s="5"/>
      <c r="W122" s="5"/>
    </row>
    <row r="123" spans="3:23" ht="15">
      <c r="C123" s="5"/>
      <c r="D123" s="5"/>
      <c r="E123" s="5"/>
      <c r="F123" s="5"/>
      <c r="G123" s="5"/>
      <c r="H123" s="5"/>
      <c r="I123" s="5"/>
      <c r="J123" s="5"/>
      <c r="K123" s="5"/>
      <c r="L123" s="5"/>
      <c r="M123" s="5"/>
      <c r="N123" s="5"/>
      <c r="O123" s="5"/>
      <c r="P123" s="5"/>
      <c r="Q123" s="5"/>
      <c r="R123" s="5"/>
      <c r="S123" s="5"/>
      <c r="T123" s="5"/>
      <c r="U123" s="5"/>
      <c r="V123" s="5"/>
      <c r="W123" s="5"/>
    </row>
    <row r="124" spans="3:23" ht="15">
      <c r="C124" s="5"/>
      <c r="D124" s="5"/>
      <c r="E124" s="5"/>
      <c r="F124" s="5"/>
      <c r="G124" s="5"/>
      <c r="H124" s="5"/>
      <c r="I124" s="5"/>
      <c r="J124" s="5"/>
      <c r="K124" s="5"/>
      <c r="L124" s="5"/>
      <c r="M124" s="5"/>
      <c r="N124" s="5"/>
      <c r="O124" s="5"/>
      <c r="P124" s="5"/>
      <c r="Q124" s="5"/>
      <c r="R124" s="5"/>
      <c r="S124" s="5"/>
      <c r="T124" s="5"/>
      <c r="U124" s="5"/>
      <c r="V124" s="5"/>
      <c r="W124" s="5"/>
    </row>
    <row r="125" spans="3:23" ht="15">
      <c r="C125" s="5"/>
      <c r="D125" s="5"/>
      <c r="E125" s="5"/>
      <c r="F125" s="5"/>
      <c r="G125" s="5"/>
      <c r="H125" s="5"/>
      <c r="I125" s="5"/>
      <c r="J125" s="5"/>
      <c r="K125" s="5"/>
      <c r="L125" s="5"/>
      <c r="M125" s="5"/>
      <c r="N125" s="5"/>
      <c r="O125" s="5"/>
      <c r="P125" s="5"/>
      <c r="Q125" s="5"/>
      <c r="R125" s="5"/>
      <c r="S125" s="5"/>
      <c r="T125" s="5"/>
      <c r="U125" s="5"/>
      <c r="V125" s="5"/>
      <c r="W125" s="5"/>
    </row>
    <row r="126" spans="3:23" ht="15">
      <c r="C126" s="5"/>
      <c r="D126" s="5"/>
      <c r="E126" s="5"/>
      <c r="F126" s="5"/>
      <c r="G126" s="5"/>
      <c r="H126" s="5"/>
      <c r="I126" s="5"/>
      <c r="J126" s="5"/>
      <c r="K126" s="5"/>
      <c r="L126" s="5"/>
      <c r="M126" s="5"/>
      <c r="N126" s="5"/>
      <c r="O126" s="5"/>
      <c r="P126" s="5"/>
      <c r="Q126" s="5"/>
      <c r="R126" s="5"/>
      <c r="S126" s="5"/>
      <c r="T126" s="5"/>
      <c r="U126" s="5"/>
      <c r="V126" s="5"/>
      <c r="W126" s="5"/>
    </row>
    <row r="127" spans="3:23" ht="15">
      <c r="C127" s="5"/>
      <c r="D127" s="5"/>
      <c r="E127" s="5"/>
      <c r="F127" s="5"/>
      <c r="G127" s="5"/>
      <c r="H127" s="5"/>
      <c r="I127" s="5"/>
      <c r="J127" s="5"/>
      <c r="K127" s="5"/>
      <c r="L127" s="5"/>
      <c r="M127" s="5"/>
      <c r="N127" s="5"/>
      <c r="O127" s="5"/>
      <c r="P127" s="5"/>
      <c r="Q127" s="5"/>
      <c r="R127" s="5"/>
      <c r="S127" s="5"/>
      <c r="T127" s="5"/>
      <c r="U127" s="5"/>
      <c r="V127" s="5"/>
      <c r="W127" s="5"/>
    </row>
    <row r="128" spans="3:23" ht="15">
      <c r="C128" s="5"/>
      <c r="D128" s="5"/>
      <c r="E128" s="5"/>
      <c r="F128" s="5"/>
      <c r="G128" s="5"/>
      <c r="H128" s="5"/>
      <c r="I128" s="5"/>
      <c r="J128" s="5"/>
      <c r="K128" s="5"/>
      <c r="L128" s="5"/>
      <c r="M128" s="5"/>
      <c r="N128" s="5"/>
      <c r="O128" s="5"/>
      <c r="P128" s="5"/>
      <c r="Q128" s="5"/>
      <c r="R128" s="5"/>
      <c r="S128" s="5"/>
      <c r="T128" s="5"/>
      <c r="U128" s="5"/>
      <c r="V128" s="5"/>
      <c r="W128" s="5"/>
    </row>
    <row r="129" spans="3:23" ht="15">
      <c r="C129" s="5"/>
      <c r="D129" s="5"/>
      <c r="E129" s="5"/>
      <c r="F129" s="5"/>
      <c r="G129" s="5"/>
      <c r="H129" s="5"/>
      <c r="I129" s="5"/>
      <c r="J129" s="5"/>
      <c r="K129" s="5"/>
      <c r="L129" s="5"/>
      <c r="M129" s="5"/>
      <c r="N129" s="5"/>
      <c r="O129" s="5"/>
      <c r="P129" s="5"/>
      <c r="Q129" s="5"/>
      <c r="R129" s="5"/>
      <c r="S129" s="5"/>
      <c r="T129" s="5"/>
      <c r="U129" s="5"/>
      <c r="V129" s="5"/>
      <c r="W129" s="5"/>
    </row>
    <row r="130" spans="3:23" ht="15">
      <c r="C130" s="5"/>
      <c r="D130" s="5"/>
      <c r="E130" s="5"/>
      <c r="F130" s="5"/>
      <c r="G130" s="5"/>
      <c r="H130" s="5"/>
      <c r="I130" s="5"/>
      <c r="J130" s="5"/>
      <c r="K130" s="5"/>
      <c r="L130" s="5"/>
      <c r="M130" s="5"/>
      <c r="N130" s="5"/>
      <c r="O130" s="5"/>
      <c r="P130" s="5"/>
      <c r="Q130" s="5"/>
      <c r="R130" s="5"/>
      <c r="S130" s="5"/>
      <c r="T130" s="5"/>
      <c r="U130" s="5"/>
      <c r="V130" s="5"/>
      <c r="W130" s="5"/>
    </row>
    <row r="131" spans="3:23" ht="15">
      <c r="C131" s="5"/>
      <c r="D131" s="5"/>
      <c r="E131" s="5"/>
      <c r="F131" s="5"/>
      <c r="G131" s="5"/>
      <c r="H131" s="5"/>
      <c r="I131" s="5"/>
      <c r="J131" s="5"/>
      <c r="K131" s="5"/>
      <c r="L131" s="5"/>
      <c r="M131" s="5"/>
      <c r="N131" s="5"/>
      <c r="O131" s="5"/>
      <c r="P131" s="5"/>
      <c r="Q131" s="5"/>
      <c r="R131" s="5"/>
      <c r="S131" s="5"/>
      <c r="T131" s="5"/>
      <c r="U131" s="5"/>
      <c r="V131" s="5"/>
      <c r="W131" s="5"/>
    </row>
    <row r="132" spans="3:23" ht="15">
      <c r="C132" s="5"/>
      <c r="D132" s="5"/>
      <c r="E132" s="5"/>
      <c r="F132" s="5"/>
      <c r="G132" s="5"/>
      <c r="H132" s="5"/>
      <c r="I132" s="5"/>
      <c r="J132" s="5"/>
      <c r="K132" s="5"/>
      <c r="L132" s="5"/>
      <c r="M132" s="5"/>
      <c r="N132" s="5"/>
      <c r="O132" s="5"/>
      <c r="P132" s="5"/>
      <c r="Q132" s="5"/>
      <c r="R132" s="5"/>
      <c r="S132" s="5"/>
      <c r="T132" s="5"/>
      <c r="U132" s="5"/>
      <c r="V132" s="5"/>
      <c r="W132" s="5"/>
    </row>
    <row r="133" spans="3:23" ht="15">
      <c r="C133" s="5"/>
      <c r="D133" s="5"/>
      <c r="E133" s="5"/>
      <c r="F133" s="5"/>
      <c r="G133" s="5"/>
      <c r="H133" s="5"/>
      <c r="I133" s="5"/>
      <c r="J133" s="5"/>
      <c r="K133" s="5"/>
      <c r="L133" s="5"/>
      <c r="M133" s="5"/>
      <c r="N133" s="5"/>
      <c r="O133" s="5"/>
      <c r="P133" s="5"/>
      <c r="Q133" s="5"/>
      <c r="R133" s="5"/>
      <c r="S133" s="5"/>
      <c r="T133" s="5"/>
      <c r="U133" s="5"/>
      <c r="V133" s="5"/>
      <c r="W133" s="5"/>
    </row>
    <row r="134" spans="3:23" ht="15">
      <c r="C134" s="5"/>
      <c r="D134" s="5"/>
      <c r="E134" s="5"/>
      <c r="F134" s="5"/>
      <c r="G134" s="5"/>
      <c r="H134" s="5"/>
      <c r="I134" s="5"/>
      <c r="J134" s="5"/>
      <c r="K134" s="5"/>
      <c r="L134" s="5"/>
      <c r="M134" s="5"/>
      <c r="N134" s="5"/>
      <c r="O134" s="5"/>
      <c r="P134" s="5"/>
      <c r="Q134" s="5"/>
      <c r="R134" s="5"/>
      <c r="S134" s="5"/>
      <c r="T134" s="5"/>
      <c r="U134" s="5"/>
      <c r="V134" s="5"/>
      <c r="W134" s="5"/>
    </row>
    <row r="135" spans="3:23" ht="15">
      <c r="C135" s="5"/>
      <c r="D135" s="5"/>
      <c r="E135" s="5"/>
      <c r="F135" s="5"/>
      <c r="G135" s="5"/>
      <c r="H135" s="5"/>
      <c r="I135" s="5"/>
      <c r="J135" s="5"/>
      <c r="K135" s="5"/>
      <c r="L135" s="5"/>
      <c r="M135" s="5"/>
      <c r="N135" s="5"/>
      <c r="O135" s="5"/>
      <c r="P135" s="5"/>
      <c r="Q135" s="5"/>
      <c r="R135" s="5"/>
      <c r="S135" s="5"/>
      <c r="T135" s="5"/>
      <c r="U135" s="5"/>
      <c r="V135" s="5"/>
      <c r="W135" s="5"/>
    </row>
    <row r="136" spans="3:23" ht="15">
      <c r="C136" s="5"/>
      <c r="D136" s="5"/>
      <c r="E136" s="5"/>
      <c r="F136" s="5"/>
      <c r="G136" s="5"/>
      <c r="H136" s="5"/>
      <c r="I136" s="5"/>
      <c r="J136" s="5"/>
      <c r="K136" s="5"/>
      <c r="L136" s="5"/>
      <c r="M136" s="5"/>
      <c r="N136" s="5"/>
      <c r="O136" s="5"/>
      <c r="P136" s="5"/>
      <c r="Q136" s="5"/>
      <c r="R136" s="5"/>
      <c r="S136" s="5"/>
      <c r="T136" s="5"/>
      <c r="U136" s="5"/>
      <c r="V136" s="5"/>
      <c r="W136" s="5"/>
    </row>
    <row r="137" spans="3:23" ht="15">
      <c r="C137" s="5"/>
      <c r="D137" s="5"/>
      <c r="E137" s="5"/>
      <c r="F137" s="5"/>
      <c r="G137" s="5"/>
      <c r="H137" s="5"/>
      <c r="I137" s="5"/>
      <c r="J137" s="5"/>
      <c r="K137" s="5"/>
      <c r="L137" s="5"/>
      <c r="M137" s="5"/>
      <c r="N137" s="5"/>
      <c r="O137" s="5"/>
      <c r="P137" s="5"/>
      <c r="Q137" s="5"/>
      <c r="R137" s="5"/>
      <c r="S137" s="5"/>
      <c r="T137" s="5"/>
      <c r="U137" s="5"/>
      <c r="V137" s="5"/>
      <c r="W137" s="5"/>
    </row>
    <row r="138" spans="3:23" ht="15">
      <c r="C138" s="5"/>
      <c r="D138" s="5"/>
      <c r="E138" s="5"/>
      <c r="F138" s="5"/>
      <c r="G138" s="5"/>
      <c r="H138" s="5"/>
      <c r="I138" s="5"/>
      <c r="J138" s="5"/>
      <c r="K138" s="5"/>
      <c r="L138" s="5"/>
      <c r="M138" s="5"/>
      <c r="N138" s="5"/>
      <c r="O138" s="5"/>
      <c r="P138" s="5"/>
      <c r="Q138" s="5"/>
      <c r="R138" s="5"/>
      <c r="S138" s="5"/>
      <c r="T138" s="5"/>
      <c r="U138" s="5"/>
      <c r="V138" s="5"/>
      <c r="W138" s="5"/>
    </row>
    <row r="139" spans="3:23" ht="15">
      <c r="C139" s="5"/>
      <c r="D139" s="5"/>
      <c r="E139" s="5"/>
      <c r="F139" s="5"/>
      <c r="G139" s="5"/>
      <c r="H139" s="5"/>
      <c r="I139" s="5"/>
      <c r="J139" s="5"/>
      <c r="K139" s="5"/>
      <c r="L139" s="5"/>
      <c r="M139" s="5"/>
      <c r="N139" s="5"/>
      <c r="O139" s="5"/>
      <c r="P139" s="5"/>
      <c r="Q139" s="5"/>
      <c r="R139" s="5"/>
      <c r="S139" s="5"/>
      <c r="T139" s="5"/>
      <c r="U139" s="5"/>
      <c r="V139" s="5"/>
      <c r="W139" s="5"/>
    </row>
    <row r="140" spans="3:23" ht="15">
      <c r="C140" s="5"/>
      <c r="D140" s="5"/>
      <c r="E140" s="5"/>
      <c r="F140" s="5"/>
      <c r="G140" s="5"/>
      <c r="H140" s="5"/>
      <c r="I140" s="5"/>
      <c r="J140" s="5"/>
      <c r="K140" s="5"/>
      <c r="L140" s="5"/>
      <c r="M140" s="5"/>
      <c r="N140" s="5"/>
      <c r="O140" s="5"/>
      <c r="P140" s="5"/>
      <c r="Q140" s="5"/>
      <c r="R140" s="5"/>
      <c r="S140" s="5"/>
      <c r="T140" s="5"/>
      <c r="U140" s="5"/>
      <c r="V140" s="5"/>
      <c r="W140" s="5"/>
    </row>
    <row r="141" spans="3:23" ht="15">
      <c r="C141" s="5"/>
      <c r="D141" s="5"/>
      <c r="E141" s="5"/>
      <c r="F141" s="5"/>
      <c r="G141" s="5"/>
      <c r="H141" s="5"/>
      <c r="I141" s="5"/>
      <c r="J141" s="5"/>
      <c r="K141" s="5"/>
      <c r="L141" s="5"/>
      <c r="M141" s="5"/>
      <c r="N141" s="5"/>
      <c r="O141" s="5"/>
      <c r="P141" s="5"/>
      <c r="Q141" s="5"/>
      <c r="R141" s="5"/>
      <c r="S141" s="5"/>
      <c r="T141" s="5"/>
      <c r="U141" s="5"/>
      <c r="V141" s="5"/>
      <c r="W141" s="5"/>
    </row>
    <row r="142" spans="3:23" ht="15">
      <c r="C142" s="5"/>
      <c r="D142" s="5"/>
      <c r="E142" s="5"/>
      <c r="F142" s="5"/>
      <c r="G142" s="5"/>
      <c r="H142" s="5"/>
      <c r="I142" s="5"/>
      <c r="J142" s="5"/>
      <c r="K142" s="5"/>
      <c r="L142" s="5"/>
      <c r="M142" s="5"/>
      <c r="N142" s="5"/>
      <c r="O142" s="5"/>
      <c r="P142" s="5"/>
      <c r="Q142" s="5"/>
      <c r="R142" s="5"/>
      <c r="S142" s="5"/>
      <c r="T142" s="5"/>
      <c r="U142" s="5"/>
      <c r="V142" s="5"/>
      <c r="W142" s="5"/>
    </row>
    <row r="143" spans="3:23" ht="15">
      <c r="C143" s="5"/>
      <c r="D143" s="5"/>
      <c r="E143" s="5"/>
      <c r="F143" s="5"/>
      <c r="G143" s="5"/>
      <c r="H143" s="5"/>
      <c r="I143" s="5"/>
      <c r="J143" s="5"/>
      <c r="K143" s="5"/>
      <c r="L143" s="5"/>
      <c r="M143" s="5"/>
      <c r="N143" s="5"/>
      <c r="O143" s="5"/>
      <c r="P143" s="5"/>
      <c r="Q143" s="5"/>
      <c r="R143" s="5"/>
      <c r="S143" s="5"/>
      <c r="T143" s="5"/>
      <c r="U143" s="5"/>
      <c r="V143" s="5"/>
      <c r="W143" s="5"/>
    </row>
    <row r="144" spans="3:23" ht="15">
      <c r="C144" s="5"/>
      <c r="D144" s="5"/>
      <c r="E144" s="5"/>
      <c r="F144" s="5"/>
      <c r="G144" s="5"/>
      <c r="H144" s="5"/>
      <c r="I144" s="5"/>
      <c r="J144" s="5"/>
      <c r="K144" s="5"/>
      <c r="L144" s="5"/>
      <c r="M144" s="5"/>
      <c r="N144" s="5"/>
      <c r="O144" s="5"/>
      <c r="P144" s="5"/>
      <c r="Q144" s="5"/>
      <c r="R144" s="5"/>
      <c r="S144" s="5"/>
      <c r="T144" s="5"/>
      <c r="U144" s="5"/>
      <c r="V144" s="5"/>
      <c r="W144" s="5"/>
    </row>
    <row r="145" spans="3:23" ht="15">
      <c r="C145" s="5"/>
      <c r="D145" s="5"/>
      <c r="E145" s="5"/>
      <c r="F145" s="5"/>
      <c r="G145" s="5"/>
      <c r="H145" s="5"/>
      <c r="I145" s="5"/>
      <c r="J145" s="5"/>
      <c r="K145" s="5"/>
      <c r="L145" s="5"/>
      <c r="M145" s="5"/>
      <c r="N145" s="5"/>
      <c r="O145" s="5"/>
      <c r="P145" s="5"/>
      <c r="Q145" s="5"/>
      <c r="R145" s="5"/>
      <c r="S145" s="5"/>
      <c r="T145" s="5"/>
      <c r="U145" s="5"/>
      <c r="V145" s="5"/>
      <c r="W145" s="5"/>
    </row>
    <row r="146" spans="3:23" ht="15">
      <c r="C146" s="5"/>
      <c r="D146" s="5"/>
      <c r="E146" s="5"/>
      <c r="F146" s="5"/>
      <c r="G146" s="5"/>
      <c r="H146" s="5"/>
      <c r="I146" s="5"/>
      <c r="J146" s="5"/>
      <c r="K146" s="5"/>
      <c r="L146" s="5"/>
      <c r="M146" s="5"/>
      <c r="N146" s="5"/>
      <c r="O146" s="5"/>
      <c r="P146" s="5"/>
      <c r="Q146" s="5"/>
      <c r="R146" s="5"/>
      <c r="S146" s="5"/>
      <c r="T146" s="5"/>
      <c r="U146" s="5"/>
      <c r="V146" s="5"/>
      <c r="W146" s="5"/>
    </row>
    <row r="147" spans="3:23" ht="15">
      <c r="C147" s="5"/>
      <c r="D147" s="5"/>
      <c r="E147" s="5"/>
      <c r="F147" s="5"/>
      <c r="G147" s="5"/>
      <c r="H147" s="5"/>
      <c r="I147" s="5"/>
      <c r="J147" s="5"/>
      <c r="K147" s="5"/>
      <c r="L147" s="5"/>
      <c r="M147" s="5"/>
      <c r="N147" s="5"/>
      <c r="O147" s="5"/>
      <c r="P147" s="5"/>
      <c r="Q147" s="5"/>
      <c r="R147" s="5"/>
      <c r="S147" s="5"/>
      <c r="T147" s="5"/>
      <c r="U147" s="5"/>
      <c r="V147" s="5"/>
      <c r="W147" s="5"/>
    </row>
    <row r="148" spans="3:23" ht="15">
      <c r="C148" s="5"/>
      <c r="D148" s="5"/>
      <c r="E148" s="5"/>
      <c r="F148" s="5"/>
      <c r="G148" s="5"/>
      <c r="H148" s="5"/>
      <c r="I148" s="5"/>
      <c r="J148" s="5"/>
      <c r="K148" s="5"/>
      <c r="L148" s="5"/>
      <c r="M148" s="5"/>
      <c r="N148" s="5"/>
      <c r="O148" s="5"/>
      <c r="P148" s="5"/>
      <c r="Q148" s="5"/>
      <c r="R148" s="5"/>
      <c r="S148" s="5"/>
      <c r="T148" s="5"/>
      <c r="U148" s="5"/>
      <c r="V148" s="5"/>
      <c r="W148" s="5"/>
    </row>
    <row r="149" spans="3:23" ht="15">
      <c r="C149" s="5"/>
      <c r="D149" s="5"/>
      <c r="E149" s="5"/>
      <c r="F149" s="5"/>
      <c r="G149" s="5"/>
      <c r="H149" s="5"/>
      <c r="I149" s="5"/>
      <c r="J149" s="5"/>
      <c r="K149" s="5"/>
      <c r="L149" s="5"/>
      <c r="M149" s="5"/>
      <c r="N149" s="5"/>
      <c r="O149" s="5"/>
      <c r="P149" s="5"/>
      <c r="Q149" s="5"/>
      <c r="R149" s="5"/>
      <c r="S149" s="5"/>
      <c r="T149" s="5"/>
      <c r="U149" s="5"/>
      <c r="V149" s="5"/>
      <c r="W149" s="5"/>
    </row>
    <row r="150" spans="3:23" ht="15">
      <c r="C150" s="5"/>
      <c r="D150" s="5"/>
      <c r="E150" s="5"/>
      <c r="F150" s="5"/>
      <c r="G150" s="5"/>
      <c r="H150" s="5"/>
      <c r="I150" s="5"/>
      <c r="J150" s="5"/>
      <c r="K150" s="5"/>
      <c r="L150" s="5"/>
      <c r="M150" s="5"/>
      <c r="N150" s="5"/>
      <c r="O150" s="5"/>
      <c r="P150" s="5"/>
      <c r="Q150" s="5"/>
      <c r="R150" s="5"/>
      <c r="S150" s="5"/>
      <c r="T150" s="5"/>
      <c r="U150" s="5"/>
      <c r="V150" s="5"/>
      <c r="W150" s="5"/>
    </row>
    <row r="151" spans="3:23" ht="15">
      <c r="C151" s="5"/>
      <c r="D151" s="5"/>
      <c r="E151" s="5"/>
      <c r="F151" s="5"/>
      <c r="G151" s="5"/>
      <c r="H151" s="5"/>
      <c r="I151" s="5"/>
      <c r="J151" s="5"/>
      <c r="K151" s="5"/>
      <c r="L151" s="5"/>
      <c r="M151" s="5"/>
      <c r="N151" s="5"/>
      <c r="O151" s="5"/>
      <c r="P151" s="5"/>
      <c r="Q151" s="5"/>
      <c r="R151" s="5"/>
      <c r="S151" s="5"/>
      <c r="T151" s="5"/>
      <c r="U151" s="5"/>
      <c r="V151" s="5"/>
      <c r="W151" s="5"/>
    </row>
    <row r="152" spans="3:23" ht="15">
      <c r="C152" s="5"/>
      <c r="D152" s="5"/>
      <c r="E152" s="5"/>
      <c r="F152" s="5"/>
      <c r="G152" s="5"/>
      <c r="H152" s="5"/>
      <c r="I152" s="5"/>
      <c r="J152" s="5"/>
      <c r="K152" s="5"/>
      <c r="L152" s="5"/>
      <c r="M152" s="5"/>
      <c r="N152" s="5"/>
      <c r="O152" s="5"/>
      <c r="P152" s="5"/>
      <c r="Q152" s="5"/>
      <c r="R152" s="5"/>
      <c r="S152" s="5"/>
      <c r="T152" s="5"/>
      <c r="U152" s="5"/>
      <c r="V152" s="5"/>
      <c r="W152" s="5"/>
    </row>
    <row r="153" spans="3:23" ht="15">
      <c r="C153" s="5"/>
      <c r="D153" s="5"/>
      <c r="E153" s="5"/>
      <c r="F153" s="5"/>
      <c r="G153" s="5"/>
      <c r="H153" s="5"/>
      <c r="I153" s="5"/>
      <c r="J153" s="5"/>
      <c r="K153" s="5"/>
      <c r="L153" s="5"/>
      <c r="M153" s="5"/>
      <c r="N153" s="5"/>
      <c r="O153" s="5"/>
      <c r="P153" s="5"/>
      <c r="Q153" s="5"/>
      <c r="R153" s="5"/>
      <c r="S153" s="5"/>
      <c r="T153" s="5"/>
      <c r="U153" s="5"/>
      <c r="V153" s="5"/>
      <c r="W153" s="5"/>
    </row>
    <row r="154" spans="3:23" ht="15">
      <c r="C154" s="5"/>
      <c r="D154" s="5"/>
      <c r="E154" s="5"/>
      <c r="F154" s="5"/>
      <c r="G154" s="5"/>
      <c r="H154" s="5"/>
      <c r="I154" s="5"/>
      <c r="J154" s="5"/>
      <c r="K154" s="5"/>
      <c r="L154" s="5"/>
      <c r="M154" s="5"/>
      <c r="N154" s="5"/>
      <c r="O154" s="5"/>
      <c r="P154" s="5"/>
      <c r="Q154" s="5"/>
      <c r="R154" s="5"/>
      <c r="S154" s="5"/>
      <c r="T154" s="5"/>
      <c r="U154" s="5"/>
      <c r="V154" s="5"/>
      <c r="W154" s="5"/>
    </row>
    <row r="155" spans="3:23" ht="15">
      <c r="C155" s="5"/>
      <c r="D155" s="5"/>
      <c r="E155" s="5"/>
      <c r="F155" s="5"/>
      <c r="G155" s="5"/>
      <c r="H155" s="5"/>
      <c r="I155" s="5"/>
      <c r="J155" s="5"/>
      <c r="K155" s="5"/>
      <c r="L155" s="5"/>
      <c r="M155" s="5"/>
      <c r="N155" s="5"/>
      <c r="O155" s="5"/>
      <c r="P155" s="5"/>
      <c r="Q155" s="5"/>
      <c r="R155" s="5"/>
      <c r="S155" s="5"/>
      <c r="T155" s="5"/>
      <c r="U155" s="5"/>
      <c r="V155" s="5"/>
      <c r="W155" s="5"/>
    </row>
    <row r="156" spans="3:23" ht="15">
      <c r="C156" s="5"/>
      <c r="D156" s="5"/>
      <c r="E156" s="5"/>
      <c r="F156" s="5"/>
      <c r="G156" s="5"/>
      <c r="H156" s="5"/>
      <c r="I156" s="5"/>
      <c r="J156" s="5"/>
      <c r="K156" s="5"/>
      <c r="L156" s="5"/>
      <c r="M156" s="5"/>
      <c r="N156" s="5"/>
      <c r="O156" s="5"/>
      <c r="P156" s="5"/>
      <c r="Q156" s="5"/>
      <c r="R156" s="5"/>
      <c r="S156" s="5"/>
      <c r="T156" s="5"/>
      <c r="U156" s="5"/>
      <c r="V156" s="5"/>
      <c r="W156" s="5"/>
    </row>
    <row r="157" spans="3:23" ht="15">
      <c r="C157" s="5"/>
      <c r="D157" s="5"/>
      <c r="E157" s="5"/>
      <c r="F157" s="5"/>
      <c r="G157" s="5"/>
      <c r="H157" s="5"/>
      <c r="I157" s="5"/>
      <c r="J157" s="5"/>
      <c r="K157" s="5"/>
      <c r="L157" s="5"/>
      <c r="M157" s="5"/>
      <c r="N157" s="5"/>
      <c r="O157" s="5"/>
      <c r="P157" s="5"/>
      <c r="Q157" s="5"/>
      <c r="R157" s="5"/>
      <c r="S157" s="5"/>
      <c r="T157" s="5"/>
      <c r="U157" s="5"/>
      <c r="V157" s="5"/>
      <c r="W157" s="5"/>
    </row>
    <row r="158" spans="3:23" ht="15">
      <c r="C158" s="5"/>
      <c r="D158" s="5"/>
      <c r="E158" s="5"/>
      <c r="F158" s="5"/>
      <c r="G158" s="5"/>
      <c r="H158" s="5"/>
      <c r="I158" s="5"/>
      <c r="J158" s="5"/>
      <c r="K158" s="5"/>
      <c r="L158" s="5"/>
      <c r="M158" s="5"/>
      <c r="N158" s="5"/>
      <c r="O158" s="5"/>
      <c r="P158" s="5"/>
      <c r="Q158" s="5"/>
      <c r="R158" s="5"/>
      <c r="S158" s="5"/>
      <c r="T158" s="5"/>
      <c r="U158" s="5"/>
      <c r="V158" s="5"/>
      <c r="W158" s="5"/>
    </row>
    <row r="159" spans="3:23" ht="15">
      <c r="C159" s="5"/>
      <c r="D159" s="5"/>
      <c r="E159" s="5"/>
      <c r="F159" s="5"/>
      <c r="G159" s="5"/>
      <c r="H159" s="5"/>
      <c r="I159" s="5"/>
      <c r="J159" s="5"/>
      <c r="K159" s="5"/>
      <c r="L159" s="5"/>
      <c r="M159" s="5"/>
      <c r="N159" s="5"/>
      <c r="O159" s="5"/>
      <c r="P159" s="5"/>
      <c r="Q159" s="5"/>
      <c r="R159" s="5"/>
      <c r="S159" s="5"/>
      <c r="T159" s="5"/>
      <c r="U159" s="5"/>
      <c r="V159" s="5"/>
      <c r="W159" s="5"/>
    </row>
    <row r="160" spans="3:23" ht="15">
      <c r="C160" s="5"/>
      <c r="D160" s="5"/>
      <c r="E160" s="5"/>
      <c r="F160" s="5"/>
      <c r="G160" s="5"/>
      <c r="H160" s="5"/>
      <c r="I160" s="5"/>
      <c r="J160" s="5"/>
      <c r="K160" s="5"/>
      <c r="L160" s="5"/>
      <c r="M160" s="5"/>
      <c r="N160" s="5"/>
      <c r="O160" s="5"/>
      <c r="P160" s="5"/>
      <c r="Q160" s="5"/>
      <c r="R160" s="5"/>
      <c r="S160" s="5"/>
      <c r="T160" s="5"/>
      <c r="U160" s="5"/>
      <c r="V160" s="5"/>
      <c r="W160" s="5"/>
    </row>
    <row r="161" spans="3:23" ht="15">
      <c r="C161" s="5"/>
      <c r="D161" s="5"/>
      <c r="E161" s="5"/>
      <c r="F161" s="5"/>
      <c r="G161" s="5"/>
      <c r="H161" s="5"/>
      <c r="I161" s="5"/>
      <c r="J161" s="5"/>
      <c r="K161" s="5"/>
      <c r="L161" s="5"/>
      <c r="M161" s="5"/>
      <c r="N161" s="5"/>
      <c r="O161" s="5"/>
      <c r="P161" s="5"/>
      <c r="Q161" s="5"/>
      <c r="R161" s="5"/>
      <c r="S161" s="5"/>
      <c r="T161" s="5"/>
      <c r="U161" s="5"/>
      <c r="V161" s="5"/>
      <c r="W161" s="5"/>
    </row>
    <row r="162" spans="3:23" ht="15">
      <c r="C162" s="5"/>
      <c r="D162" s="5"/>
      <c r="E162" s="5"/>
      <c r="F162" s="5"/>
      <c r="G162" s="5"/>
      <c r="H162" s="5"/>
      <c r="I162" s="5"/>
      <c r="J162" s="5"/>
      <c r="K162" s="5"/>
      <c r="L162" s="5"/>
      <c r="M162" s="5"/>
      <c r="N162" s="5"/>
      <c r="O162" s="5"/>
      <c r="P162" s="5"/>
      <c r="Q162" s="5"/>
      <c r="R162" s="5"/>
      <c r="S162" s="5"/>
      <c r="T162" s="5"/>
      <c r="U162" s="5"/>
      <c r="V162" s="5"/>
      <c r="W162" s="5"/>
    </row>
    <row r="163" spans="3:23" ht="15">
      <c r="C163" s="5"/>
      <c r="D163" s="5"/>
      <c r="E163" s="5"/>
      <c r="F163" s="5"/>
      <c r="G163" s="5"/>
      <c r="H163" s="5"/>
      <c r="I163" s="5"/>
      <c r="J163" s="5"/>
      <c r="K163" s="5"/>
      <c r="L163" s="5"/>
      <c r="M163" s="5"/>
      <c r="N163" s="5"/>
      <c r="O163" s="5"/>
      <c r="P163" s="5"/>
      <c r="Q163" s="5"/>
      <c r="R163" s="5"/>
      <c r="S163" s="5"/>
      <c r="T163" s="5"/>
      <c r="U163" s="5"/>
      <c r="V163" s="5"/>
      <c r="W163" s="5"/>
    </row>
    <row r="164" spans="3:23" ht="15">
      <c r="C164" s="5"/>
      <c r="D164" s="5"/>
      <c r="E164" s="5"/>
      <c r="F164" s="5"/>
      <c r="G164" s="5"/>
      <c r="H164" s="5"/>
      <c r="I164" s="5"/>
      <c r="J164" s="5"/>
      <c r="K164" s="5"/>
      <c r="L164" s="5"/>
      <c r="M164" s="5"/>
      <c r="N164" s="5"/>
      <c r="O164" s="5"/>
      <c r="P164" s="5"/>
      <c r="Q164" s="5"/>
      <c r="R164" s="5"/>
      <c r="S164" s="5"/>
      <c r="T164" s="5"/>
      <c r="U164" s="5"/>
      <c r="V164" s="5"/>
      <c r="W164" s="5"/>
    </row>
    <row r="165" spans="3:23" ht="15">
      <c r="C165" s="5"/>
      <c r="D165" s="5"/>
      <c r="E165" s="5"/>
      <c r="F165" s="5"/>
      <c r="G165" s="5"/>
      <c r="H165" s="5"/>
      <c r="I165" s="5"/>
      <c r="J165" s="5"/>
      <c r="K165" s="5"/>
      <c r="L165" s="5"/>
      <c r="M165" s="5"/>
      <c r="N165" s="5"/>
      <c r="O165" s="5"/>
      <c r="P165" s="5"/>
      <c r="Q165" s="5"/>
      <c r="R165" s="5"/>
      <c r="S165" s="5"/>
      <c r="T165" s="5"/>
      <c r="U165" s="5"/>
      <c r="V165" s="5"/>
      <c r="W165" s="5"/>
    </row>
    <row r="166" spans="3:23" ht="15">
      <c r="C166" s="5"/>
      <c r="D166" s="5"/>
      <c r="E166" s="5"/>
      <c r="F166" s="5"/>
      <c r="G166" s="5"/>
      <c r="H166" s="5"/>
      <c r="I166" s="5"/>
      <c r="J166" s="5"/>
      <c r="K166" s="5"/>
      <c r="L166" s="5"/>
      <c r="M166" s="5"/>
      <c r="N166" s="5"/>
      <c r="O166" s="5"/>
      <c r="P166" s="5"/>
      <c r="Q166" s="5"/>
      <c r="R166" s="5"/>
      <c r="S166" s="5"/>
      <c r="T166" s="5"/>
      <c r="U166" s="5"/>
      <c r="V166" s="5"/>
      <c r="W166" s="5"/>
    </row>
    <row r="167" spans="3:23" ht="15">
      <c r="C167" s="5"/>
      <c r="D167" s="5"/>
      <c r="E167" s="5"/>
      <c r="F167" s="5"/>
      <c r="G167" s="5"/>
      <c r="H167" s="5"/>
      <c r="I167" s="5"/>
      <c r="J167" s="5"/>
      <c r="K167" s="5"/>
      <c r="L167" s="5"/>
      <c r="M167" s="5"/>
      <c r="N167" s="5"/>
      <c r="O167" s="5"/>
      <c r="P167" s="5"/>
      <c r="Q167" s="5"/>
      <c r="R167" s="5"/>
      <c r="S167" s="5"/>
      <c r="T167" s="5"/>
      <c r="U167" s="5"/>
      <c r="V167" s="5"/>
      <c r="W167" s="5"/>
    </row>
    <row r="168" spans="3:23" ht="15">
      <c r="C168" s="5"/>
      <c r="D168" s="5"/>
      <c r="E168" s="5"/>
      <c r="F168" s="5"/>
      <c r="G168" s="5"/>
      <c r="H168" s="5"/>
      <c r="I168" s="5"/>
      <c r="J168" s="5"/>
      <c r="K168" s="5"/>
      <c r="L168" s="5"/>
      <c r="M168" s="5"/>
      <c r="N168" s="5"/>
      <c r="O168" s="5"/>
      <c r="P168" s="5"/>
      <c r="Q168" s="5"/>
      <c r="R168" s="5"/>
      <c r="S168" s="5"/>
      <c r="T168" s="5"/>
      <c r="U168" s="5"/>
      <c r="V168" s="5"/>
      <c r="W168" s="5"/>
    </row>
    <row r="169" spans="3:23" ht="15">
      <c r="C169" s="5"/>
      <c r="D169" s="5"/>
      <c r="E169" s="5"/>
      <c r="F169" s="5"/>
      <c r="G169" s="5"/>
      <c r="H169" s="5"/>
      <c r="I169" s="5"/>
      <c r="J169" s="5"/>
      <c r="K169" s="5"/>
      <c r="L169" s="5"/>
      <c r="M169" s="5"/>
      <c r="N169" s="5"/>
      <c r="O169" s="5"/>
      <c r="P169" s="5"/>
      <c r="Q169" s="5"/>
      <c r="R169" s="5"/>
      <c r="S169" s="5"/>
      <c r="T169" s="5"/>
      <c r="U169" s="5"/>
      <c r="V169" s="5"/>
      <c r="W169" s="5"/>
    </row>
    <row r="170" spans="3:23" ht="15">
      <c r="C170" s="5"/>
      <c r="D170" s="5"/>
      <c r="E170" s="5"/>
      <c r="F170" s="5"/>
      <c r="G170" s="5"/>
      <c r="H170" s="5"/>
      <c r="I170" s="5"/>
      <c r="J170" s="5"/>
      <c r="K170" s="5"/>
      <c r="L170" s="5"/>
      <c r="M170" s="5"/>
      <c r="N170" s="5"/>
      <c r="O170" s="5"/>
      <c r="P170" s="5"/>
      <c r="Q170" s="5"/>
      <c r="R170" s="5"/>
      <c r="S170" s="5"/>
      <c r="T170" s="5"/>
      <c r="U170" s="5"/>
      <c r="V170" s="5"/>
      <c r="W170" s="5"/>
    </row>
    <row r="171" spans="3:23" ht="15">
      <c r="C171" s="5"/>
      <c r="D171" s="5"/>
      <c r="E171" s="5"/>
      <c r="F171" s="5"/>
      <c r="G171" s="5"/>
      <c r="H171" s="5"/>
      <c r="I171" s="5"/>
      <c r="J171" s="5"/>
      <c r="K171" s="5"/>
      <c r="L171" s="5"/>
      <c r="M171" s="5"/>
      <c r="N171" s="5"/>
      <c r="O171" s="5"/>
      <c r="P171" s="5"/>
      <c r="Q171" s="5"/>
      <c r="R171" s="5"/>
      <c r="S171" s="5"/>
      <c r="T171" s="5"/>
      <c r="U171" s="5"/>
      <c r="V171" s="5"/>
      <c r="W171" s="5"/>
    </row>
    <row r="172" spans="3:23" ht="15">
      <c r="C172" s="5"/>
      <c r="D172" s="5"/>
      <c r="E172" s="5"/>
      <c r="F172" s="5"/>
      <c r="G172" s="5"/>
      <c r="H172" s="5"/>
      <c r="I172" s="5"/>
      <c r="J172" s="5"/>
      <c r="K172" s="5"/>
      <c r="L172" s="5"/>
      <c r="M172" s="5"/>
      <c r="N172" s="5"/>
      <c r="O172" s="5"/>
      <c r="P172" s="5"/>
      <c r="Q172" s="5"/>
      <c r="R172" s="5"/>
      <c r="S172" s="5"/>
      <c r="T172" s="5"/>
      <c r="U172" s="5"/>
      <c r="V172" s="5"/>
      <c r="W172" s="5"/>
    </row>
    <row r="173" spans="3:23" ht="15">
      <c r="C173" s="5"/>
      <c r="D173" s="5"/>
      <c r="E173" s="5"/>
      <c r="F173" s="5"/>
      <c r="G173" s="5"/>
      <c r="H173" s="5"/>
      <c r="I173" s="5"/>
      <c r="J173" s="5"/>
      <c r="K173" s="5"/>
      <c r="L173" s="5"/>
      <c r="M173" s="5"/>
      <c r="N173" s="5"/>
      <c r="O173" s="5"/>
      <c r="P173" s="5"/>
      <c r="Q173" s="5"/>
      <c r="R173" s="5"/>
      <c r="S173" s="5"/>
      <c r="T173" s="5"/>
      <c r="U173" s="5"/>
      <c r="V173" s="5"/>
      <c r="W173" s="5"/>
    </row>
    <row r="174" spans="3:23" ht="15">
      <c r="C174" s="5"/>
      <c r="D174" s="5"/>
      <c r="E174" s="5"/>
      <c r="F174" s="5"/>
      <c r="G174" s="5"/>
      <c r="H174" s="5"/>
      <c r="I174" s="5"/>
      <c r="J174" s="5"/>
      <c r="K174" s="5"/>
      <c r="L174" s="5"/>
      <c r="M174" s="5"/>
      <c r="N174" s="5"/>
      <c r="O174" s="5"/>
      <c r="P174" s="5"/>
      <c r="Q174" s="5"/>
      <c r="R174" s="5"/>
      <c r="S174" s="5"/>
      <c r="T174" s="5"/>
      <c r="U174" s="5"/>
      <c r="V174" s="5"/>
      <c r="W174" s="5"/>
    </row>
    <row r="175" spans="3:23" ht="15">
      <c r="C175" s="5"/>
      <c r="D175" s="5"/>
      <c r="E175" s="5"/>
      <c r="F175" s="5"/>
      <c r="G175" s="5"/>
      <c r="H175" s="5"/>
      <c r="I175" s="5"/>
      <c r="J175" s="5"/>
      <c r="K175" s="5"/>
      <c r="L175" s="5"/>
      <c r="M175" s="5"/>
      <c r="N175" s="5"/>
      <c r="O175" s="5"/>
      <c r="P175" s="5"/>
      <c r="Q175" s="5"/>
      <c r="R175" s="5"/>
      <c r="S175" s="5"/>
      <c r="T175" s="5"/>
      <c r="U175" s="5"/>
      <c r="V175" s="5"/>
      <c r="W175" s="5"/>
    </row>
    <row r="176" spans="3:23" ht="15">
      <c r="C176" s="5"/>
      <c r="D176" s="5"/>
      <c r="E176" s="5"/>
      <c r="F176" s="5"/>
      <c r="G176" s="5"/>
      <c r="H176" s="5"/>
      <c r="I176" s="5"/>
      <c r="J176" s="5"/>
      <c r="K176" s="5"/>
      <c r="L176" s="5"/>
      <c r="M176" s="5"/>
      <c r="N176" s="5"/>
      <c r="O176" s="5"/>
      <c r="P176" s="5"/>
      <c r="Q176" s="5"/>
      <c r="R176" s="5"/>
      <c r="S176" s="5"/>
      <c r="T176" s="5"/>
      <c r="U176" s="5"/>
      <c r="V176" s="5"/>
      <c r="W176" s="5"/>
    </row>
    <row r="177" spans="3:23" ht="15">
      <c r="C177" s="5"/>
      <c r="D177" s="5"/>
      <c r="E177" s="5"/>
      <c r="F177" s="5"/>
      <c r="G177" s="5"/>
      <c r="H177" s="5"/>
      <c r="I177" s="5"/>
      <c r="J177" s="5"/>
      <c r="K177" s="5"/>
      <c r="L177" s="5"/>
      <c r="M177" s="5"/>
      <c r="N177" s="5"/>
      <c r="O177" s="5"/>
      <c r="P177" s="5"/>
      <c r="Q177" s="5"/>
      <c r="R177" s="5"/>
      <c r="S177" s="5"/>
      <c r="T177" s="5"/>
      <c r="U177" s="5"/>
      <c r="V177" s="5"/>
      <c r="W177" s="5"/>
    </row>
    <row r="178" spans="3:23" ht="15">
      <c r="C178" s="5"/>
      <c r="D178" s="5"/>
      <c r="E178" s="5"/>
      <c r="F178" s="5"/>
      <c r="G178" s="5"/>
      <c r="H178" s="5"/>
      <c r="I178" s="5"/>
      <c r="J178" s="5"/>
      <c r="K178" s="5"/>
      <c r="L178" s="5"/>
      <c r="M178" s="5"/>
      <c r="N178" s="5"/>
      <c r="O178" s="5"/>
      <c r="P178" s="5"/>
      <c r="Q178" s="5"/>
      <c r="R178" s="5"/>
      <c r="S178" s="5"/>
      <c r="T178" s="5"/>
      <c r="U178" s="5"/>
      <c r="V178" s="5"/>
      <c r="W178" s="5"/>
    </row>
    <row r="179" spans="3:23" ht="15">
      <c r="C179" s="5"/>
      <c r="D179" s="5"/>
      <c r="E179" s="5"/>
      <c r="F179" s="5"/>
      <c r="G179" s="5"/>
      <c r="H179" s="5"/>
      <c r="I179" s="5"/>
      <c r="J179" s="5"/>
      <c r="K179" s="5"/>
      <c r="L179" s="5"/>
      <c r="M179" s="5"/>
      <c r="N179" s="5"/>
      <c r="O179" s="5"/>
      <c r="P179" s="5"/>
      <c r="Q179" s="5"/>
      <c r="R179" s="5"/>
      <c r="S179" s="5"/>
      <c r="T179" s="5"/>
      <c r="U179" s="5"/>
      <c r="V179" s="5"/>
      <c r="W179" s="5"/>
    </row>
    <row r="180" spans="3:23" ht="15">
      <c r="C180" s="5"/>
      <c r="D180" s="5"/>
      <c r="E180" s="5"/>
      <c r="F180" s="5"/>
      <c r="G180" s="5"/>
      <c r="H180" s="5"/>
      <c r="I180" s="5"/>
      <c r="J180" s="5"/>
      <c r="K180" s="5"/>
      <c r="L180" s="5"/>
      <c r="M180" s="5"/>
      <c r="N180" s="5"/>
      <c r="O180" s="5"/>
      <c r="P180" s="5"/>
      <c r="Q180" s="5"/>
      <c r="R180" s="5"/>
      <c r="S180" s="5"/>
      <c r="T180" s="5"/>
      <c r="U180" s="5"/>
      <c r="V180" s="5"/>
      <c r="W180" s="5"/>
    </row>
    <row r="181" spans="3:23" ht="15">
      <c r="C181" s="5"/>
      <c r="D181" s="5"/>
      <c r="E181" s="5"/>
      <c r="F181" s="5"/>
      <c r="G181" s="5"/>
      <c r="H181" s="5"/>
      <c r="I181" s="5"/>
      <c r="J181" s="5"/>
      <c r="K181" s="5"/>
      <c r="L181" s="5"/>
      <c r="M181" s="5"/>
      <c r="N181" s="5"/>
      <c r="O181" s="5"/>
      <c r="P181" s="5"/>
      <c r="Q181" s="5"/>
      <c r="R181" s="5"/>
      <c r="S181" s="5"/>
      <c r="T181" s="5"/>
      <c r="U181" s="5"/>
      <c r="V181" s="5"/>
      <c r="W181" s="5"/>
    </row>
    <row r="182" spans="3:23" ht="15">
      <c r="C182" s="5"/>
      <c r="D182" s="5"/>
      <c r="E182" s="5"/>
      <c r="F182" s="5"/>
      <c r="G182" s="5"/>
      <c r="H182" s="5"/>
      <c r="I182" s="5"/>
      <c r="J182" s="5"/>
      <c r="K182" s="5"/>
      <c r="L182" s="5"/>
      <c r="M182" s="5"/>
      <c r="N182" s="5"/>
      <c r="O182" s="5"/>
      <c r="P182" s="5"/>
      <c r="Q182" s="5"/>
      <c r="R182" s="5"/>
      <c r="S182" s="5"/>
      <c r="T182" s="5"/>
      <c r="U182" s="5"/>
      <c r="V182" s="5"/>
      <c r="W182" s="5"/>
    </row>
    <row r="183" spans="3:23" ht="15">
      <c r="C183" s="5"/>
      <c r="D183" s="5"/>
      <c r="E183" s="5"/>
      <c r="F183" s="5"/>
      <c r="G183" s="5"/>
      <c r="H183" s="5"/>
      <c r="I183" s="5"/>
      <c r="J183" s="5"/>
      <c r="K183" s="5"/>
      <c r="L183" s="5"/>
      <c r="M183" s="5"/>
      <c r="N183" s="5"/>
      <c r="O183" s="5"/>
      <c r="P183" s="5"/>
      <c r="Q183" s="5"/>
      <c r="R183" s="5"/>
      <c r="S183" s="5"/>
      <c r="T183" s="5"/>
      <c r="U183" s="5"/>
      <c r="V183" s="5"/>
      <c r="W183" s="5"/>
    </row>
    <row r="184" spans="3:23" ht="15">
      <c r="C184" s="5"/>
      <c r="D184" s="5"/>
      <c r="E184" s="5"/>
      <c r="F184" s="5"/>
      <c r="G184" s="5"/>
      <c r="H184" s="5"/>
      <c r="I184" s="5"/>
      <c r="J184" s="5"/>
      <c r="K184" s="5"/>
      <c r="L184" s="5"/>
      <c r="M184" s="5"/>
      <c r="N184" s="5"/>
      <c r="O184" s="5"/>
      <c r="P184" s="5"/>
      <c r="Q184" s="5"/>
      <c r="R184" s="5"/>
      <c r="S184" s="5"/>
      <c r="T184" s="5"/>
      <c r="U184" s="5"/>
      <c r="V184" s="5"/>
      <c r="W184" s="5"/>
    </row>
    <row r="185" spans="3:23" ht="15">
      <c r="C185" s="5"/>
      <c r="D185" s="5"/>
      <c r="E185" s="5"/>
      <c r="F185" s="5"/>
      <c r="G185" s="5"/>
      <c r="H185" s="5"/>
      <c r="I185" s="5"/>
      <c r="J185" s="5"/>
      <c r="K185" s="5"/>
      <c r="L185" s="5"/>
      <c r="M185" s="5"/>
      <c r="N185" s="5"/>
      <c r="O185" s="5"/>
      <c r="P185" s="5"/>
      <c r="Q185" s="5"/>
      <c r="R185" s="5"/>
      <c r="S185" s="5"/>
      <c r="T185" s="5"/>
      <c r="U185" s="5"/>
      <c r="V185" s="5"/>
      <c r="W185" s="5"/>
    </row>
    <row r="186" spans="3:23" ht="15">
      <c r="C186" s="5"/>
      <c r="D186" s="5"/>
      <c r="E186" s="5"/>
      <c r="F186" s="5"/>
      <c r="G186" s="5"/>
      <c r="H186" s="5"/>
      <c r="I186" s="5"/>
      <c r="J186" s="5"/>
      <c r="K186" s="5"/>
      <c r="L186" s="5"/>
      <c r="M186" s="5"/>
      <c r="N186" s="5"/>
      <c r="O186" s="5"/>
      <c r="P186" s="5"/>
      <c r="Q186" s="5"/>
      <c r="R186" s="5"/>
      <c r="S186" s="5"/>
      <c r="T186" s="5"/>
      <c r="U186" s="5"/>
      <c r="V186" s="5"/>
      <c r="W186" s="5"/>
    </row>
    <row r="187" spans="3:23" ht="15">
      <c r="C187" s="5"/>
      <c r="D187" s="5"/>
      <c r="E187" s="5"/>
      <c r="F187" s="5"/>
      <c r="G187" s="5"/>
      <c r="H187" s="5"/>
      <c r="I187" s="5"/>
      <c r="J187" s="5"/>
      <c r="K187" s="5"/>
      <c r="L187" s="5"/>
      <c r="M187" s="5"/>
      <c r="N187" s="5"/>
      <c r="O187" s="5"/>
      <c r="P187" s="5"/>
      <c r="Q187" s="5"/>
      <c r="R187" s="5"/>
      <c r="S187" s="5"/>
      <c r="T187" s="5"/>
      <c r="U187" s="5"/>
      <c r="V187" s="5"/>
      <c r="W187" s="5"/>
    </row>
    <row r="188" spans="3:23" ht="15">
      <c r="C188" s="5"/>
      <c r="D188" s="5"/>
      <c r="E188" s="5"/>
      <c r="F188" s="5"/>
      <c r="G188" s="5"/>
      <c r="H188" s="5"/>
      <c r="I188" s="5"/>
      <c r="J188" s="5"/>
      <c r="K188" s="5"/>
      <c r="L188" s="5"/>
      <c r="M188" s="5"/>
      <c r="N188" s="5"/>
      <c r="O188" s="5"/>
      <c r="P188" s="5"/>
      <c r="Q188" s="5"/>
      <c r="R188" s="5"/>
      <c r="S188" s="5"/>
      <c r="T188" s="5"/>
      <c r="U188" s="5"/>
      <c r="V188" s="5"/>
      <c r="W188" s="5"/>
    </row>
    <row r="189" spans="3:23" ht="15">
      <c r="C189" s="5"/>
      <c r="D189" s="5"/>
      <c r="E189" s="5"/>
      <c r="F189" s="5"/>
      <c r="G189" s="5"/>
      <c r="H189" s="5"/>
      <c r="I189" s="5"/>
      <c r="J189" s="5"/>
      <c r="K189" s="5"/>
      <c r="L189" s="5"/>
      <c r="M189" s="5"/>
      <c r="N189" s="5"/>
      <c r="O189" s="5"/>
      <c r="P189" s="5"/>
      <c r="Q189" s="5"/>
      <c r="R189" s="5"/>
      <c r="S189" s="5"/>
      <c r="T189" s="5"/>
      <c r="U189" s="5"/>
      <c r="V189" s="5"/>
      <c r="W189" s="5"/>
    </row>
    <row r="190" spans="3:23" ht="15">
      <c r="C190" s="5"/>
      <c r="D190" s="5"/>
      <c r="E190" s="5"/>
      <c r="F190" s="5"/>
      <c r="G190" s="5"/>
      <c r="H190" s="5"/>
      <c r="I190" s="5"/>
      <c r="J190" s="5"/>
      <c r="K190" s="5"/>
      <c r="L190" s="5"/>
      <c r="M190" s="5"/>
      <c r="N190" s="5"/>
      <c r="O190" s="5"/>
      <c r="P190" s="5"/>
      <c r="Q190" s="5"/>
      <c r="R190" s="5"/>
      <c r="S190" s="5"/>
      <c r="T190" s="5"/>
      <c r="U190" s="5"/>
      <c r="V190" s="5"/>
      <c r="W190" s="5"/>
    </row>
    <row r="191" spans="3:23" ht="15">
      <c r="C191" s="5"/>
      <c r="D191" s="5"/>
      <c r="E191" s="5"/>
      <c r="F191" s="5"/>
      <c r="G191" s="5"/>
      <c r="H191" s="5"/>
      <c r="I191" s="5"/>
      <c r="J191" s="5"/>
      <c r="K191" s="5"/>
      <c r="L191" s="5"/>
      <c r="M191" s="5"/>
      <c r="N191" s="5"/>
      <c r="O191" s="5"/>
      <c r="P191" s="5"/>
      <c r="Q191" s="5"/>
      <c r="R191" s="5"/>
      <c r="S191" s="5"/>
      <c r="T191" s="5"/>
      <c r="U191" s="5"/>
      <c r="V191" s="5"/>
      <c r="W191" s="5"/>
    </row>
    <row r="192" spans="3:23" ht="15">
      <c r="C192" s="5"/>
      <c r="D192" s="5"/>
      <c r="E192" s="5"/>
      <c r="F192" s="5"/>
      <c r="G192" s="5"/>
      <c r="H192" s="5"/>
      <c r="I192" s="5"/>
      <c r="J192" s="5"/>
      <c r="K192" s="5"/>
      <c r="L192" s="5"/>
      <c r="M192" s="5"/>
      <c r="N192" s="5"/>
      <c r="O192" s="5"/>
      <c r="P192" s="5"/>
      <c r="Q192" s="5"/>
      <c r="R192" s="5"/>
      <c r="S192" s="5"/>
      <c r="T192" s="5"/>
      <c r="U192" s="5"/>
      <c r="V192" s="5"/>
      <c r="W192" s="5"/>
    </row>
    <row r="193" spans="3:23" ht="15">
      <c r="C193" s="5"/>
      <c r="D193" s="5"/>
      <c r="E193" s="5"/>
      <c r="F193" s="5"/>
      <c r="G193" s="5"/>
      <c r="H193" s="5"/>
      <c r="I193" s="5"/>
      <c r="J193" s="5"/>
      <c r="K193" s="5"/>
      <c r="L193" s="5"/>
      <c r="M193" s="5"/>
      <c r="N193" s="5"/>
      <c r="O193" s="5"/>
      <c r="P193" s="5"/>
      <c r="Q193" s="5"/>
      <c r="R193" s="5"/>
      <c r="S193" s="5"/>
      <c r="T193" s="5"/>
      <c r="U193" s="5"/>
      <c r="V193" s="5"/>
      <c r="W193" s="5"/>
    </row>
    <row r="194" spans="3:23" ht="15">
      <c r="C194" s="5"/>
      <c r="D194" s="5"/>
      <c r="E194" s="5"/>
      <c r="F194" s="5"/>
      <c r="G194" s="5"/>
      <c r="H194" s="5"/>
      <c r="I194" s="5"/>
      <c r="J194" s="5"/>
      <c r="K194" s="5"/>
      <c r="L194" s="5"/>
      <c r="M194" s="5"/>
      <c r="N194" s="5"/>
      <c r="O194" s="5"/>
      <c r="P194" s="5"/>
      <c r="Q194" s="5"/>
      <c r="R194" s="5"/>
      <c r="S194" s="5"/>
      <c r="T194" s="5"/>
      <c r="U194" s="5"/>
      <c r="V194" s="5"/>
      <c r="W194" s="5"/>
    </row>
    <row r="195" spans="3:23" ht="15">
      <c r="C195" s="5"/>
      <c r="D195" s="5"/>
      <c r="E195" s="5"/>
      <c r="F195" s="5"/>
      <c r="G195" s="5"/>
      <c r="H195" s="5"/>
      <c r="I195" s="5"/>
      <c r="J195" s="5"/>
      <c r="K195" s="5"/>
      <c r="L195" s="5"/>
      <c r="M195" s="5"/>
      <c r="N195" s="5"/>
      <c r="O195" s="5"/>
      <c r="P195" s="5"/>
      <c r="Q195" s="5"/>
      <c r="R195" s="5"/>
      <c r="S195" s="5"/>
      <c r="T195" s="5"/>
      <c r="U195" s="5"/>
      <c r="V195" s="5"/>
      <c r="W195" s="5"/>
    </row>
    <row r="196" spans="3:23" ht="15">
      <c r="C196" s="5"/>
      <c r="D196" s="5"/>
      <c r="E196" s="5"/>
      <c r="F196" s="5"/>
      <c r="G196" s="5"/>
      <c r="H196" s="5"/>
      <c r="I196" s="5"/>
      <c r="J196" s="5"/>
      <c r="K196" s="5"/>
      <c r="L196" s="5"/>
      <c r="M196" s="5"/>
      <c r="N196" s="5"/>
      <c r="O196" s="5"/>
      <c r="P196" s="5"/>
      <c r="Q196" s="5"/>
      <c r="R196" s="5"/>
      <c r="S196" s="5"/>
      <c r="T196" s="5"/>
      <c r="U196" s="5"/>
      <c r="V196" s="5"/>
      <c r="W196" s="5"/>
    </row>
    <row r="197" spans="3:23" ht="15">
      <c r="C197" s="5"/>
      <c r="D197" s="5"/>
      <c r="E197" s="5"/>
      <c r="F197" s="5"/>
      <c r="G197" s="5"/>
      <c r="H197" s="5"/>
      <c r="I197" s="5"/>
      <c r="J197" s="5"/>
      <c r="K197" s="5"/>
      <c r="L197" s="5"/>
      <c r="M197" s="5"/>
      <c r="N197" s="5"/>
      <c r="O197" s="5"/>
      <c r="P197" s="5"/>
      <c r="Q197" s="5"/>
      <c r="R197" s="5"/>
      <c r="S197" s="5"/>
      <c r="T197" s="5"/>
      <c r="U197" s="5"/>
      <c r="V197" s="5"/>
      <c r="W197" s="5"/>
    </row>
  </sheetData>
  <sheetProtection sheet="1" objects="1" scenarios="1"/>
  <mergeCells count="19">
    <mergeCell ref="C6:H6"/>
    <mergeCell ref="C7:H7"/>
    <mergeCell ref="C4:H4"/>
    <mergeCell ref="C5:H5"/>
    <mergeCell ref="D24:F24"/>
    <mergeCell ref="C15:H15"/>
    <mergeCell ref="D9:F9"/>
    <mergeCell ref="D21:F21"/>
    <mergeCell ref="C16:H16"/>
    <mergeCell ref="D41:G41"/>
    <mergeCell ref="C17:H18"/>
    <mergeCell ref="D56:D57"/>
    <mergeCell ref="E56:H56"/>
    <mergeCell ref="D42:G42"/>
    <mergeCell ref="D44:D45"/>
    <mergeCell ref="D52:G52"/>
    <mergeCell ref="D53:G53"/>
    <mergeCell ref="D35:F35"/>
    <mergeCell ref="D27:F27"/>
  </mergeCells>
  <conditionalFormatting sqref="E58:H71">
    <cfRule type="cellIs" priority="1" dxfId="0" operator="greaterThan" stopIfTrue="1">
      <formula>0.1</formula>
    </cfRule>
  </conditionalFormatting>
  <dataValidations count="7">
    <dataValidation type="decimal" allowBlank="1" showErrorMessage="1" error="The number entered must be between 0 and 24 hours per day" sqref="E30">
      <formula1>0</formula1>
      <formula2>24</formula2>
    </dataValidation>
    <dataValidation type="whole" allowBlank="1" showErrorMessage="1" error="The number entered must be between 0 and 7 days per week" sqref="E31">
      <formula1>0</formula1>
      <formula2>7</formula2>
    </dataValidation>
    <dataValidation type="whole" allowBlank="1" showErrorMessage="1" error="The number entered must be between 0 and 52 weeks per year" sqref="E32:E34">
      <formula1>0</formula1>
      <formula2>52</formula2>
    </dataValidation>
    <dataValidation allowBlank="1" showErrorMessage="1" error="The number entered must be between 0 and 52 weeks per year" sqref="E39:E40"/>
    <dataValidation type="list" allowBlank="1" showInputMessage="1" showErrorMessage="1" sqref="E12">
      <formula1>MachineType</formula1>
    </dataValidation>
    <dataValidation errorStyle="information" type="custom" allowBlank="1" showInputMessage="1" showErrorMessage="1" error="Please select items from the above list of &quot;Identify emission control installed&quot;" sqref="E29">
      <formula1>INDIRECT("'Calculations'!C170")&gt;1</formula1>
    </dataValidation>
    <dataValidation allowBlank="1" showInputMessage="1" showErrorMessage="1" promptTitle="Instruction" prompt="After entering data in this cell, select the unit from the drop down menu at the right hand side" sqref="E11 E36:E38"/>
  </dataValidations>
  <printOptions/>
  <pageMargins left="0.7" right="0.7" top="0.75" bottom="0.75" header="0.3" footer="0.3"/>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C1:I61"/>
  <sheetViews>
    <sheetView workbookViewId="0" topLeftCell="A1">
      <selection activeCell="C4" sqref="C4:H4"/>
    </sheetView>
  </sheetViews>
  <sheetFormatPr defaultColWidth="9.140625" defaultRowHeight="15"/>
  <cols>
    <col min="1" max="1" width="6.57421875" style="61" customWidth="1"/>
    <col min="2" max="2" width="18.140625" style="61" customWidth="1"/>
    <col min="3" max="3" width="31.8515625" style="61" customWidth="1"/>
    <col min="4" max="4" width="12.421875" style="96" bestFit="1" customWidth="1"/>
    <col min="5" max="5" width="15.140625" style="96" customWidth="1"/>
    <col min="6" max="6" width="16.140625" style="96" customWidth="1"/>
    <col min="7" max="7" width="10.57421875" style="96" customWidth="1"/>
    <col min="8" max="16384" width="9.140625" style="61" customWidth="1"/>
  </cols>
  <sheetData>
    <row r="1" spans="3:7" s="58" customFormat="1" ht="47.25" customHeight="1">
      <c r="C1" s="59"/>
      <c r="D1" s="93"/>
      <c r="E1" s="93"/>
      <c r="G1" s="94"/>
    </row>
    <row r="2" spans="3:7" s="58" customFormat="1" ht="15">
      <c r="C2" s="95" t="s">
        <v>76</v>
      </c>
      <c r="D2" s="93"/>
      <c r="E2" s="93"/>
      <c r="G2" s="94"/>
    </row>
    <row r="3" ht="16.2" thickBot="1"/>
    <row r="4" spans="3:8" s="95" customFormat="1" ht="32.25" customHeight="1" thickBot="1">
      <c r="C4" s="454" t="s">
        <v>77</v>
      </c>
      <c r="D4" s="455"/>
      <c r="E4" s="455"/>
      <c r="F4" s="455"/>
      <c r="G4" s="455"/>
      <c r="H4" s="456"/>
    </row>
    <row r="5" spans="4:9" s="95" customFormat="1" ht="16.5" thickBot="1">
      <c r="D5" s="97"/>
      <c r="E5" s="97"/>
      <c r="I5" s="61"/>
    </row>
    <row r="6" spans="3:7" ht="48" thickBot="1">
      <c r="C6" s="81" t="s">
        <v>32</v>
      </c>
      <c r="D6" s="82" t="s">
        <v>5</v>
      </c>
      <c r="E6" s="98" t="s">
        <v>20</v>
      </c>
      <c r="F6" s="99" t="s">
        <v>18</v>
      </c>
      <c r="G6" s="61"/>
    </row>
    <row r="7" spans="3:7" ht="15.75">
      <c r="C7" s="83" t="s">
        <v>54</v>
      </c>
      <c r="D7" s="84" t="s">
        <v>55</v>
      </c>
      <c r="E7" s="85">
        <f>Calculations!K98</f>
        <v>0</v>
      </c>
      <c r="F7" s="100">
        <f>Calculations!K98</f>
        <v>0</v>
      </c>
      <c r="G7" s="61"/>
    </row>
    <row r="8" spans="3:7" ht="15.75">
      <c r="C8" s="86" t="s">
        <v>56</v>
      </c>
      <c r="D8" s="87" t="s">
        <v>57</v>
      </c>
      <c r="E8" s="88">
        <f>Calculations!K123</f>
        <v>0</v>
      </c>
      <c r="F8" s="101">
        <f>Calculations!K123</f>
        <v>0</v>
      </c>
      <c r="G8" s="61"/>
    </row>
    <row r="9" spans="3:7" ht="15.75">
      <c r="C9" s="86" t="s">
        <v>58</v>
      </c>
      <c r="D9" s="87" t="s">
        <v>59</v>
      </c>
      <c r="E9" s="88">
        <f>Calculations!K124</f>
        <v>0</v>
      </c>
      <c r="F9" s="101">
        <f>Calculations!K124</f>
        <v>0</v>
      </c>
      <c r="G9" s="61"/>
    </row>
    <row r="10" spans="3:7" ht="15.75">
      <c r="C10" s="86" t="s">
        <v>60</v>
      </c>
      <c r="D10" s="87" t="s">
        <v>61</v>
      </c>
      <c r="E10" s="88">
        <f>Calculations!K110</f>
        <v>0</v>
      </c>
      <c r="F10" s="101">
        <f>Calculations!K110</f>
        <v>0</v>
      </c>
      <c r="G10" s="61"/>
    </row>
    <row r="11" spans="3:7" ht="15.75">
      <c r="C11" s="86" t="s">
        <v>62</v>
      </c>
      <c r="D11" s="87" t="s">
        <v>63</v>
      </c>
      <c r="E11" s="88">
        <f>Calculations!K88</f>
        <v>0</v>
      </c>
      <c r="F11" s="101">
        <f>Calculations!K88</f>
        <v>0</v>
      </c>
      <c r="G11" s="61"/>
    </row>
    <row r="12" spans="3:7" ht="15">
      <c r="C12" s="86" t="s">
        <v>64</v>
      </c>
      <c r="D12" s="87" t="s">
        <v>65</v>
      </c>
      <c r="E12" s="88">
        <f>Calculations!K127</f>
        <v>0</v>
      </c>
      <c r="F12" s="101">
        <f>Calculations!K127</f>
        <v>0</v>
      </c>
      <c r="G12" s="61"/>
    </row>
    <row r="13" spans="3:7" ht="15.75">
      <c r="C13" s="86" t="s">
        <v>66</v>
      </c>
      <c r="D13" s="87" t="s">
        <v>67</v>
      </c>
      <c r="E13" s="88">
        <f>Calculations!K128</f>
        <v>0</v>
      </c>
      <c r="F13" s="101">
        <f>Calculations!K128</f>
        <v>0</v>
      </c>
      <c r="G13" s="61"/>
    </row>
    <row r="14" spans="3:7" ht="15.75">
      <c r="C14" s="86" t="s">
        <v>68</v>
      </c>
      <c r="D14" s="87" t="s">
        <v>69</v>
      </c>
      <c r="E14" s="88">
        <f>Calculations!K130</f>
        <v>0</v>
      </c>
      <c r="F14" s="101">
        <f>Calculations!K130</f>
        <v>0</v>
      </c>
      <c r="G14" s="61"/>
    </row>
    <row r="15" spans="3:7" ht="15.75">
      <c r="C15" s="89" t="s">
        <v>70</v>
      </c>
      <c r="D15" s="87" t="s">
        <v>71</v>
      </c>
      <c r="E15" s="88">
        <f>Calculations!K82</f>
        <v>0</v>
      </c>
      <c r="F15" s="101">
        <f>Calculations!K82</f>
        <v>0</v>
      </c>
      <c r="G15" s="61"/>
    </row>
    <row r="16" spans="3:7" ht="15">
      <c r="C16" s="89" t="s">
        <v>72</v>
      </c>
      <c r="D16" s="87" t="s">
        <v>59</v>
      </c>
      <c r="E16" s="88">
        <f>Calculations!K85</f>
        <v>0</v>
      </c>
      <c r="F16" s="101">
        <f>Calculations!K85</f>
        <v>0</v>
      </c>
      <c r="G16" s="61"/>
    </row>
    <row r="17" spans="3:7" ht="15">
      <c r="C17" s="86" t="s">
        <v>73</v>
      </c>
      <c r="D17" s="87" t="s">
        <v>59</v>
      </c>
      <c r="E17" s="88">
        <f>Calculations!K119</f>
        <v>0</v>
      </c>
      <c r="F17" s="101">
        <f>Calculations!K119</f>
        <v>0</v>
      </c>
      <c r="G17" s="61"/>
    </row>
    <row r="18" spans="3:7" ht="16.2" thickBot="1">
      <c r="C18" s="90" t="s">
        <v>74</v>
      </c>
      <c r="D18" s="91" t="s">
        <v>59</v>
      </c>
      <c r="E18" s="92">
        <f>Calculations!K90+Calculations!D147+Calculations!D153</f>
        <v>0</v>
      </c>
      <c r="F18" s="102">
        <f>Calculations!K90+Calculations!D148+Calculations!D154</f>
        <v>0</v>
      </c>
      <c r="G18" s="61"/>
    </row>
    <row r="19" spans="3:7" ht="15">
      <c r="C19" s="103" t="s">
        <v>78</v>
      </c>
      <c r="D19" s="104"/>
      <c r="E19" s="104"/>
      <c r="F19" s="105"/>
      <c r="G19" s="61"/>
    </row>
    <row r="20" spans="3:7" ht="15">
      <c r="C20" s="106" t="s">
        <v>79</v>
      </c>
      <c r="D20" s="107" t="s">
        <v>80</v>
      </c>
      <c r="E20" s="108">
        <f>Calculations!K91</f>
        <v>0</v>
      </c>
      <c r="F20" s="109">
        <f>Calculations!K91</f>
        <v>0</v>
      </c>
      <c r="G20" s="61"/>
    </row>
    <row r="21" spans="3:7" ht="15">
      <c r="C21" s="106" t="s">
        <v>81</v>
      </c>
      <c r="D21" s="107" t="s">
        <v>82</v>
      </c>
      <c r="E21" s="108">
        <f>Calculations!K92</f>
        <v>0</v>
      </c>
      <c r="F21" s="109">
        <f>Calculations!K92</f>
        <v>0</v>
      </c>
      <c r="G21" s="61"/>
    </row>
    <row r="22" spans="3:7" ht="15">
      <c r="C22" s="106" t="s">
        <v>83</v>
      </c>
      <c r="D22" s="107" t="s">
        <v>84</v>
      </c>
      <c r="E22" s="108">
        <f>Calculations!K93</f>
        <v>0</v>
      </c>
      <c r="F22" s="109">
        <f>Calculations!K93</f>
        <v>0</v>
      </c>
      <c r="G22" s="61"/>
    </row>
    <row r="23" spans="3:7" ht="15">
      <c r="C23" s="106" t="s">
        <v>85</v>
      </c>
      <c r="D23" s="107" t="s">
        <v>86</v>
      </c>
      <c r="E23" s="108">
        <f>Calculations!K94</f>
        <v>0</v>
      </c>
      <c r="F23" s="109">
        <f>Calculations!K94</f>
        <v>0</v>
      </c>
      <c r="G23" s="61"/>
    </row>
    <row r="24" spans="3:7" ht="15">
      <c r="C24" s="110" t="s">
        <v>87</v>
      </c>
      <c r="D24" s="107" t="s">
        <v>88</v>
      </c>
      <c r="E24" s="108">
        <f>Calculations!K95</f>
        <v>0</v>
      </c>
      <c r="F24" s="109">
        <f>Calculations!K95</f>
        <v>0</v>
      </c>
      <c r="G24" s="61"/>
    </row>
    <row r="25" spans="3:7" ht="15">
      <c r="C25" s="106" t="s">
        <v>89</v>
      </c>
      <c r="D25" s="107" t="s">
        <v>90</v>
      </c>
      <c r="E25" s="108">
        <f>Calculations!K96</f>
        <v>0</v>
      </c>
      <c r="F25" s="109">
        <f>Calculations!K96</f>
        <v>0</v>
      </c>
      <c r="G25" s="61"/>
    </row>
    <row r="26" spans="3:7" ht="15">
      <c r="C26" s="106" t="s">
        <v>91</v>
      </c>
      <c r="D26" s="107" t="s">
        <v>92</v>
      </c>
      <c r="E26" s="108">
        <f>Calculations!K120</f>
        <v>0</v>
      </c>
      <c r="F26" s="109">
        <f>Calculations!K120</f>
        <v>0</v>
      </c>
      <c r="G26" s="61"/>
    </row>
    <row r="27" spans="3:7" ht="15">
      <c r="C27" s="106" t="s">
        <v>93</v>
      </c>
      <c r="D27" s="107" t="s">
        <v>94</v>
      </c>
      <c r="E27" s="108">
        <f>Calculations!K121</f>
        <v>0</v>
      </c>
      <c r="F27" s="109">
        <f>Calculations!K121</f>
        <v>0</v>
      </c>
      <c r="G27" s="61"/>
    </row>
    <row r="28" spans="3:7" ht="15">
      <c r="C28" s="106" t="s">
        <v>95</v>
      </c>
      <c r="D28" s="107" t="s">
        <v>96</v>
      </c>
      <c r="E28" s="108">
        <f>Calculations!K97</f>
        <v>0</v>
      </c>
      <c r="F28" s="109">
        <f>Calculations!K97</f>
        <v>0</v>
      </c>
      <c r="G28" s="61"/>
    </row>
    <row r="29" spans="3:7" ht="15">
      <c r="C29" s="106" t="s">
        <v>97</v>
      </c>
      <c r="D29" s="107" t="s">
        <v>98</v>
      </c>
      <c r="E29" s="108">
        <f>Calculations!K104</f>
        <v>0</v>
      </c>
      <c r="F29" s="109">
        <f>Calculations!K104</f>
        <v>0</v>
      </c>
      <c r="G29" s="61"/>
    </row>
    <row r="30" spans="3:7" ht="15">
      <c r="C30" s="106" t="s">
        <v>99</v>
      </c>
      <c r="D30" s="107" t="s">
        <v>100</v>
      </c>
      <c r="E30" s="108">
        <f>Calculations!K99</f>
        <v>0</v>
      </c>
      <c r="F30" s="109">
        <f>Calculations!K99</f>
        <v>0</v>
      </c>
      <c r="G30" s="61"/>
    </row>
    <row r="31" spans="3:7" ht="15">
      <c r="C31" s="106" t="s">
        <v>101</v>
      </c>
      <c r="D31" s="107" t="s">
        <v>102</v>
      </c>
      <c r="E31" s="108">
        <f>Calculations!K100</f>
        <v>0</v>
      </c>
      <c r="F31" s="109">
        <f>Calculations!K100</f>
        <v>0</v>
      </c>
      <c r="G31" s="61"/>
    </row>
    <row r="32" spans="3:7" ht="15">
      <c r="C32" s="106" t="s">
        <v>103</v>
      </c>
      <c r="D32" s="107" t="s">
        <v>104</v>
      </c>
      <c r="E32" s="108">
        <f>Calculations!K101</f>
        <v>0</v>
      </c>
      <c r="F32" s="109">
        <f>Calculations!K101</f>
        <v>0</v>
      </c>
      <c r="G32" s="61"/>
    </row>
    <row r="33" spans="3:7" ht="15">
      <c r="C33" s="106" t="s">
        <v>105</v>
      </c>
      <c r="D33" s="107" t="s">
        <v>106</v>
      </c>
      <c r="E33" s="108">
        <f>Calculations!K102</f>
        <v>0</v>
      </c>
      <c r="F33" s="109">
        <f>Calculations!K102</f>
        <v>0</v>
      </c>
      <c r="G33" s="61"/>
    </row>
    <row r="34" spans="3:7" ht="15">
      <c r="C34" s="106" t="s">
        <v>107</v>
      </c>
      <c r="D34" s="107" t="s">
        <v>108</v>
      </c>
      <c r="E34" s="108">
        <f>Calculations!K122</f>
        <v>0</v>
      </c>
      <c r="F34" s="109">
        <f>Calculations!K122</f>
        <v>0</v>
      </c>
      <c r="G34" s="61"/>
    </row>
    <row r="35" spans="3:7" ht="15">
      <c r="C35" s="106" t="s">
        <v>109</v>
      </c>
      <c r="D35" s="107" t="s">
        <v>110</v>
      </c>
      <c r="E35" s="108">
        <f>Calculations!K103</f>
        <v>0</v>
      </c>
      <c r="F35" s="109">
        <f>Calculations!K103</f>
        <v>0</v>
      </c>
      <c r="G35" s="61"/>
    </row>
    <row r="36" spans="3:7" ht="15">
      <c r="C36" s="110" t="s">
        <v>111</v>
      </c>
      <c r="D36" s="111" t="s">
        <v>112</v>
      </c>
      <c r="E36" s="108">
        <f>Calculations!K86</f>
        <v>0</v>
      </c>
      <c r="F36" s="109">
        <f>Calculations!K86</f>
        <v>0</v>
      </c>
      <c r="G36" s="61"/>
    </row>
    <row r="37" spans="3:7" ht="15">
      <c r="C37" s="106" t="s">
        <v>113</v>
      </c>
      <c r="D37" s="107" t="s">
        <v>114</v>
      </c>
      <c r="E37" s="108">
        <f>Calculations!K83</f>
        <v>0</v>
      </c>
      <c r="F37" s="109">
        <f>Calculations!K83</f>
        <v>0</v>
      </c>
      <c r="G37" s="61"/>
    </row>
    <row r="38" spans="3:7" ht="15">
      <c r="C38" s="106" t="s">
        <v>115</v>
      </c>
      <c r="D38" s="107" t="s">
        <v>116</v>
      </c>
      <c r="E38" s="108">
        <f>Calculations!K125</f>
        <v>0</v>
      </c>
      <c r="F38" s="109">
        <f>Calculations!K125</f>
        <v>0</v>
      </c>
      <c r="G38" s="61"/>
    </row>
    <row r="39" spans="3:7" ht="15">
      <c r="C39" s="106" t="s">
        <v>117</v>
      </c>
      <c r="D39" s="107" t="s">
        <v>118</v>
      </c>
      <c r="E39" s="108">
        <f>Calculations!K126</f>
        <v>0</v>
      </c>
      <c r="F39" s="109">
        <f>Calculations!K126</f>
        <v>0</v>
      </c>
      <c r="G39" s="61"/>
    </row>
    <row r="40" spans="3:7" ht="15">
      <c r="C40" s="106" t="s">
        <v>119</v>
      </c>
      <c r="D40" s="107" t="s">
        <v>120</v>
      </c>
      <c r="E40" s="108">
        <f>Calculations!K105</f>
        <v>0</v>
      </c>
      <c r="F40" s="109">
        <f>Calculations!K105</f>
        <v>0</v>
      </c>
      <c r="G40" s="61"/>
    </row>
    <row r="41" spans="3:7" ht="15">
      <c r="C41" s="106" t="s">
        <v>121</v>
      </c>
      <c r="D41" s="107" t="s">
        <v>122</v>
      </c>
      <c r="E41" s="108">
        <f>Calculations!K106</f>
        <v>0</v>
      </c>
      <c r="F41" s="109">
        <f>Calculations!K106</f>
        <v>0</v>
      </c>
      <c r="G41" s="61"/>
    </row>
    <row r="42" spans="3:7" ht="15">
      <c r="C42" s="106" t="s">
        <v>123</v>
      </c>
      <c r="D42" s="107" t="s">
        <v>124</v>
      </c>
      <c r="E42" s="108">
        <f>Calculations!K107</f>
        <v>0</v>
      </c>
      <c r="F42" s="109">
        <f>Calculations!K107</f>
        <v>0</v>
      </c>
      <c r="G42" s="61"/>
    </row>
    <row r="43" spans="3:7" ht="15">
      <c r="C43" s="106" t="s">
        <v>125</v>
      </c>
      <c r="D43" s="107" t="s">
        <v>126</v>
      </c>
      <c r="E43" s="108">
        <f>Calculations!K108</f>
        <v>0</v>
      </c>
      <c r="F43" s="109">
        <f>Calculations!K108</f>
        <v>0</v>
      </c>
      <c r="G43" s="61"/>
    </row>
    <row r="44" spans="3:7" ht="15">
      <c r="C44" s="106" t="s">
        <v>127</v>
      </c>
      <c r="D44" s="107" t="s">
        <v>128</v>
      </c>
      <c r="E44" s="108">
        <f>Calculations!K109</f>
        <v>0</v>
      </c>
      <c r="F44" s="109">
        <f>Calculations!K109</f>
        <v>0</v>
      </c>
      <c r="G44" s="61"/>
    </row>
    <row r="45" spans="3:7" ht="15">
      <c r="C45" s="106" t="s">
        <v>129</v>
      </c>
      <c r="D45" s="107" t="s">
        <v>130</v>
      </c>
      <c r="E45" s="108">
        <f>Calculations!K111</f>
        <v>0</v>
      </c>
      <c r="F45" s="109">
        <f>Calculations!K111</f>
        <v>0</v>
      </c>
      <c r="G45" s="61"/>
    </row>
    <row r="46" spans="3:7" ht="15">
      <c r="C46" s="106" t="s">
        <v>131</v>
      </c>
      <c r="D46" s="107" t="s">
        <v>132</v>
      </c>
      <c r="E46" s="108">
        <f>Calculations!K112</f>
        <v>0</v>
      </c>
      <c r="F46" s="109">
        <f>Calculations!K112</f>
        <v>0</v>
      </c>
      <c r="G46" s="61"/>
    </row>
    <row r="47" spans="3:7" ht="15">
      <c r="C47" s="106" t="s">
        <v>133</v>
      </c>
      <c r="D47" s="107" t="s">
        <v>134</v>
      </c>
      <c r="E47" s="108">
        <f>Calculations!K89</f>
        <v>0</v>
      </c>
      <c r="F47" s="109">
        <f>Calculations!K89</f>
        <v>0</v>
      </c>
      <c r="G47" s="61"/>
    </row>
    <row r="48" spans="3:7" ht="15">
      <c r="C48" s="106" t="s">
        <v>135</v>
      </c>
      <c r="D48" s="107" t="s">
        <v>136</v>
      </c>
      <c r="E48" s="108">
        <f>Calculations!K129</f>
        <v>0</v>
      </c>
      <c r="F48" s="109">
        <f>Calculations!K129</f>
        <v>0</v>
      </c>
      <c r="G48" s="61"/>
    </row>
    <row r="49" spans="3:7" ht="15">
      <c r="C49" s="106" t="s">
        <v>137</v>
      </c>
      <c r="D49" s="107" t="s">
        <v>138</v>
      </c>
      <c r="E49" s="108">
        <f>Calculations!K113</f>
        <v>0</v>
      </c>
      <c r="F49" s="109">
        <f>Calculations!K113</f>
        <v>0</v>
      </c>
      <c r="G49" s="61"/>
    </row>
    <row r="50" spans="3:7" ht="15">
      <c r="C50" s="106" t="s">
        <v>139</v>
      </c>
      <c r="D50" s="107" t="s">
        <v>140</v>
      </c>
      <c r="E50" s="108">
        <f>Calculations!K84</f>
        <v>0</v>
      </c>
      <c r="F50" s="109">
        <f>Calculations!K84</f>
        <v>0</v>
      </c>
      <c r="G50" s="61"/>
    </row>
    <row r="51" spans="3:7" ht="15">
      <c r="C51" s="106" t="s">
        <v>141</v>
      </c>
      <c r="D51" s="107" t="s">
        <v>142</v>
      </c>
      <c r="E51" s="108">
        <f>Calculations!K114</f>
        <v>0</v>
      </c>
      <c r="F51" s="109">
        <f>Calculations!K114</f>
        <v>0</v>
      </c>
      <c r="G51" s="61"/>
    </row>
    <row r="52" spans="3:7" ht="15">
      <c r="C52" s="106" t="s">
        <v>143</v>
      </c>
      <c r="D52" s="107" t="s">
        <v>144</v>
      </c>
      <c r="E52" s="108">
        <f>Calculations!K115</f>
        <v>0</v>
      </c>
      <c r="F52" s="109">
        <f>Calculations!K115</f>
        <v>0</v>
      </c>
      <c r="G52" s="61"/>
    </row>
    <row r="53" spans="3:7" ht="15">
      <c r="C53" s="106" t="s">
        <v>145</v>
      </c>
      <c r="D53" s="107" t="s">
        <v>146</v>
      </c>
      <c r="E53" s="108">
        <f>Calculations!K116</f>
        <v>0</v>
      </c>
      <c r="F53" s="109">
        <f>Calculations!K116</f>
        <v>0</v>
      </c>
      <c r="G53" s="61"/>
    </row>
    <row r="54" spans="3:7" ht="15">
      <c r="C54" s="106" t="s">
        <v>147</v>
      </c>
      <c r="D54" s="107" t="s">
        <v>148</v>
      </c>
      <c r="E54" s="108">
        <f>Calculations!K117</f>
        <v>0</v>
      </c>
      <c r="F54" s="109">
        <f>Calculations!K117</f>
        <v>0</v>
      </c>
      <c r="G54" s="61"/>
    </row>
    <row r="55" spans="3:7" ht="15">
      <c r="C55" s="106" t="s">
        <v>149</v>
      </c>
      <c r="D55" s="107" t="s">
        <v>150</v>
      </c>
      <c r="E55" s="108">
        <f>Calculations!K131</f>
        <v>0</v>
      </c>
      <c r="F55" s="109">
        <f>Calculations!K131</f>
        <v>0</v>
      </c>
      <c r="G55" s="61"/>
    </row>
    <row r="56" spans="3:7" ht="15">
      <c r="C56" s="106" t="s">
        <v>151</v>
      </c>
      <c r="D56" s="107" t="s">
        <v>152</v>
      </c>
      <c r="E56" s="108">
        <f>Calculations!K81</f>
        <v>0</v>
      </c>
      <c r="F56" s="109">
        <f>Calculations!K81</f>
        <v>0</v>
      </c>
      <c r="G56" s="61"/>
    </row>
    <row r="57" spans="3:7" ht="15">
      <c r="C57" s="106" t="s">
        <v>153</v>
      </c>
      <c r="D57" s="107" t="s">
        <v>59</v>
      </c>
      <c r="E57" s="108">
        <f>Calculations!K87</f>
        <v>0</v>
      </c>
      <c r="F57" s="109">
        <f>Calculations!K87</f>
        <v>0</v>
      </c>
      <c r="G57" s="61"/>
    </row>
    <row r="58" spans="3:7" ht="15">
      <c r="C58" s="106" t="s">
        <v>154</v>
      </c>
      <c r="D58" s="107" t="s">
        <v>155</v>
      </c>
      <c r="E58" s="108">
        <f>Calculations!K118</f>
        <v>0</v>
      </c>
      <c r="F58" s="109">
        <f>Calculations!K118</f>
        <v>0</v>
      </c>
      <c r="G58" s="61"/>
    </row>
    <row r="59" spans="3:7" ht="15">
      <c r="C59" s="106" t="s">
        <v>156</v>
      </c>
      <c r="D59" s="107" t="s">
        <v>157</v>
      </c>
      <c r="E59" s="108">
        <f>Calculations!K132</f>
        <v>0</v>
      </c>
      <c r="F59" s="109">
        <f>Calculations!K132</f>
        <v>0</v>
      </c>
      <c r="G59" s="61"/>
    </row>
    <row r="60" spans="3:7" ht="16.2" thickBot="1">
      <c r="C60" s="112" t="s">
        <v>158</v>
      </c>
      <c r="D60" s="113" t="s">
        <v>159</v>
      </c>
      <c r="E60" s="114">
        <f>Calculations!K133</f>
        <v>0</v>
      </c>
      <c r="F60" s="115">
        <f>Calculations!K133</f>
        <v>0</v>
      </c>
      <c r="G60" s="61"/>
    </row>
    <row r="61" spans="3:7" ht="15">
      <c r="C61" s="116" t="s">
        <v>75</v>
      </c>
      <c r="D61" s="117"/>
      <c r="E61" s="117"/>
      <c r="F61" s="118"/>
      <c r="G61" s="119"/>
    </row>
    <row r="64" ht="15.75"/>
  </sheetData>
  <sheetProtection sheet="1" objects="1" scenarios="1"/>
  <mergeCells count="1">
    <mergeCell ref="C4:H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4" tint="-0.24997000396251678"/>
  </sheetPr>
  <dimension ref="C1:S179"/>
  <sheetViews>
    <sheetView showGridLines="0" workbookViewId="0" topLeftCell="A1"/>
  </sheetViews>
  <sheetFormatPr defaultColWidth="9.140625" defaultRowHeight="15"/>
  <cols>
    <col min="1" max="1" width="10.140625" style="15" customWidth="1"/>
    <col min="2" max="2" width="17.421875" style="15" customWidth="1"/>
    <col min="3" max="3" width="31.57421875" style="15" customWidth="1"/>
    <col min="4" max="4" width="18.140625" style="15" customWidth="1"/>
    <col min="5" max="5" width="17.00390625" style="15" customWidth="1"/>
    <col min="6" max="6" width="17.8515625" style="15" customWidth="1"/>
    <col min="7" max="7" width="11.140625" style="15" customWidth="1"/>
    <col min="8" max="8" width="10.57421875" style="15" customWidth="1"/>
    <col min="9" max="9" width="7.00390625" style="15" customWidth="1"/>
    <col min="10" max="11" width="15.140625" style="15" customWidth="1"/>
    <col min="12" max="12" width="14.28125" style="15" customWidth="1"/>
    <col min="13" max="13" width="14.00390625" style="15" customWidth="1"/>
    <col min="14" max="14" width="10.140625" style="15" customWidth="1"/>
    <col min="15" max="16384" width="9.140625" style="15" customWidth="1"/>
  </cols>
  <sheetData>
    <row r="1" ht="20.25">
      <c r="C1" s="14"/>
    </row>
    <row r="2" ht="31.8" customHeight="1">
      <c r="C2" s="14"/>
    </row>
    <row r="3" s="16" customFormat="1" ht="15">
      <c r="C3" s="407" t="s">
        <v>367</v>
      </c>
    </row>
    <row r="4" ht="19.2" customHeight="1">
      <c r="C4" s="391" t="s">
        <v>362</v>
      </c>
    </row>
    <row r="5" ht="9.6" customHeight="1" thickBot="1">
      <c r="C5" s="377"/>
    </row>
    <row r="6" spans="3:7" ht="30" customHeight="1" thickBot="1">
      <c r="C6" s="459" t="s">
        <v>360</v>
      </c>
      <c r="D6" s="460"/>
      <c r="E6" s="460"/>
      <c r="F6" s="460"/>
      <c r="G6" s="461"/>
    </row>
    <row r="7" spans="3:7" ht="31.5" customHeight="1" thickBot="1">
      <c r="C7" s="459" t="s">
        <v>361</v>
      </c>
      <c r="D7" s="460"/>
      <c r="E7" s="460"/>
      <c r="F7" s="460"/>
      <c r="G7" s="461"/>
    </row>
    <row r="8" spans="3:7" ht="18.6" thickBot="1">
      <c r="C8" s="242"/>
      <c r="D8" s="243"/>
      <c r="E8" s="243"/>
      <c r="F8" s="243"/>
      <c r="G8" s="243"/>
    </row>
    <row r="9" spans="3:8" ht="18" thickBot="1">
      <c r="C9" s="480" t="s">
        <v>278</v>
      </c>
      <c r="D9" s="480" t="s">
        <v>5</v>
      </c>
      <c r="E9" s="492" t="s">
        <v>277</v>
      </c>
      <c r="F9" s="492"/>
      <c r="G9" s="492"/>
      <c r="H9" s="493"/>
    </row>
    <row r="10" spans="3:8" ht="33.6" customHeight="1">
      <c r="C10" s="481"/>
      <c r="D10" s="481"/>
      <c r="E10" s="244" t="s">
        <v>259</v>
      </c>
      <c r="F10" s="245" t="s">
        <v>260</v>
      </c>
      <c r="G10" s="245" t="s">
        <v>279</v>
      </c>
      <c r="H10" s="398" t="s">
        <v>280</v>
      </c>
    </row>
    <row r="11" spans="3:8" ht="15">
      <c r="C11" s="392" t="s">
        <v>54</v>
      </c>
      <c r="D11" s="393" t="s">
        <v>55</v>
      </c>
      <c r="E11" s="320">
        <f>H11</f>
        <v>0</v>
      </c>
      <c r="F11" s="320">
        <v>0</v>
      </c>
      <c r="G11" s="320">
        <v>0</v>
      </c>
      <c r="H11" s="321">
        <f>K98</f>
        <v>0</v>
      </c>
    </row>
    <row r="12" spans="3:8" ht="15">
      <c r="C12" s="318" t="s">
        <v>265</v>
      </c>
      <c r="D12" s="319" t="s">
        <v>59</v>
      </c>
      <c r="E12" s="320">
        <f>H12</f>
        <v>0</v>
      </c>
      <c r="F12" s="320">
        <v>0</v>
      </c>
      <c r="G12" s="320">
        <v>0</v>
      </c>
      <c r="H12" s="321">
        <f>K123</f>
        <v>0</v>
      </c>
    </row>
    <row r="13" spans="3:8" ht="31.2">
      <c r="C13" s="322" t="s">
        <v>266</v>
      </c>
      <c r="D13" s="319" t="s">
        <v>59</v>
      </c>
      <c r="E13" s="320">
        <f aca="true" t="shared" si="0" ref="E13:E20">H13</f>
        <v>0</v>
      </c>
      <c r="F13" s="320">
        <v>0</v>
      </c>
      <c r="G13" s="320">
        <v>0</v>
      </c>
      <c r="H13" s="321">
        <f>K124</f>
        <v>0</v>
      </c>
    </row>
    <row r="14" spans="3:8" ht="15">
      <c r="C14" s="318" t="s">
        <v>60</v>
      </c>
      <c r="D14" s="319" t="s">
        <v>61</v>
      </c>
      <c r="E14" s="320">
        <f t="shared" si="0"/>
        <v>0</v>
      </c>
      <c r="F14" s="320">
        <v>0</v>
      </c>
      <c r="G14" s="320">
        <v>0</v>
      </c>
      <c r="H14" s="321">
        <f>K110</f>
        <v>0</v>
      </c>
    </row>
    <row r="15" spans="3:8" ht="15">
      <c r="C15" s="318" t="s">
        <v>267</v>
      </c>
      <c r="D15" s="319" t="s">
        <v>59</v>
      </c>
      <c r="E15" s="320">
        <f t="shared" si="0"/>
        <v>0</v>
      </c>
      <c r="F15" s="320">
        <v>0</v>
      </c>
      <c r="G15" s="320">
        <v>0</v>
      </c>
      <c r="H15" s="321">
        <f>K88</f>
        <v>0</v>
      </c>
    </row>
    <row r="16" spans="3:8" ht="15">
      <c r="C16" s="318" t="s">
        <v>269</v>
      </c>
      <c r="D16" s="319" t="s">
        <v>59</v>
      </c>
      <c r="E16" s="320">
        <f t="shared" si="0"/>
        <v>0</v>
      </c>
      <c r="F16" s="320">
        <v>0</v>
      </c>
      <c r="G16" s="320">
        <v>0</v>
      </c>
      <c r="H16" s="321">
        <f>K127</f>
        <v>0</v>
      </c>
    </row>
    <row r="17" spans="3:8" ht="15">
      <c r="C17" s="318" t="s">
        <v>268</v>
      </c>
      <c r="D17" s="319" t="s">
        <v>59</v>
      </c>
      <c r="E17" s="320">
        <f t="shared" si="0"/>
        <v>0</v>
      </c>
      <c r="F17" s="320">
        <v>0</v>
      </c>
      <c r="G17" s="320">
        <v>0</v>
      </c>
      <c r="H17" s="321">
        <f>K128</f>
        <v>0</v>
      </c>
    </row>
    <row r="18" spans="3:8" ht="15">
      <c r="C18" s="318" t="s">
        <v>270</v>
      </c>
      <c r="D18" s="319" t="s">
        <v>59</v>
      </c>
      <c r="E18" s="320">
        <f t="shared" si="0"/>
        <v>0</v>
      </c>
      <c r="F18" s="320">
        <v>0</v>
      </c>
      <c r="G18" s="320">
        <v>0</v>
      </c>
      <c r="H18" s="321">
        <f>K130</f>
        <v>0</v>
      </c>
    </row>
    <row r="19" spans="3:8" ht="15">
      <c r="C19" s="323" t="s">
        <v>271</v>
      </c>
      <c r="D19" s="319" t="s">
        <v>71</v>
      </c>
      <c r="E19" s="320">
        <f t="shared" si="0"/>
        <v>0</v>
      </c>
      <c r="F19" s="320">
        <v>0</v>
      </c>
      <c r="G19" s="320">
        <v>0</v>
      </c>
      <c r="H19" s="321">
        <f>K82</f>
        <v>0</v>
      </c>
    </row>
    <row r="20" spans="3:8" ht="15">
      <c r="C20" s="323" t="s">
        <v>72</v>
      </c>
      <c r="D20" s="319" t="s">
        <v>59</v>
      </c>
      <c r="E20" s="320">
        <f t="shared" si="0"/>
        <v>0</v>
      </c>
      <c r="F20" s="320">
        <v>0</v>
      </c>
      <c r="G20" s="320">
        <v>0</v>
      </c>
      <c r="H20" s="321">
        <f>K85</f>
        <v>0</v>
      </c>
    </row>
    <row r="21" spans="3:8" ht="31.2">
      <c r="C21" s="324" t="s">
        <v>22</v>
      </c>
      <c r="D21" s="319" t="s">
        <v>21</v>
      </c>
      <c r="E21" s="320">
        <v>0</v>
      </c>
      <c r="F21" s="320">
        <v>0</v>
      </c>
      <c r="G21" s="320">
        <f>F26</f>
        <v>0</v>
      </c>
      <c r="H21" s="321">
        <f>IF(C52=2,SUM(G52:G60),0)</f>
        <v>0</v>
      </c>
    </row>
    <row r="22" spans="3:8" ht="15">
      <c r="C22" s="318" t="s">
        <v>73</v>
      </c>
      <c r="D22" s="319" t="s">
        <v>59</v>
      </c>
      <c r="E22" s="320">
        <v>0</v>
      </c>
      <c r="F22" s="320">
        <v>0</v>
      </c>
      <c r="G22" s="320">
        <v>0</v>
      </c>
      <c r="H22" s="320">
        <v>0</v>
      </c>
    </row>
    <row r="23" spans="3:8" ht="31.2">
      <c r="C23" s="322" t="s">
        <v>272</v>
      </c>
      <c r="D23" s="319" t="s">
        <v>59</v>
      </c>
      <c r="E23" s="320">
        <f>K90</f>
        <v>0</v>
      </c>
      <c r="F23" s="320">
        <v>0</v>
      </c>
      <c r="G23" s="320">
        <f>+SUM(F27:F36)+D147+H147+SUM('Input-Output'!G47:G51)</f>
        <v>0</v>
      </c>
      <c r="H23" s="321">
        <f>K90+D148+D154+IF($C$52=G26,0,SUM(G52:G60))+H148+SUM('Input-Output'!G47:G51)</f>
        <v>0</v>
      </c>
    </row>
    <row r="24" spans="3:7" ht="18.6" thickBot="1">
      <c r="C24" s="242"/>
      <c r="D24" s="243"/>
      <c r="E24" s="243"/>
      <c r="F24" s="243"/>
      <c r="G24" s="243"/>
    </row>
    <row r="25" spans="3:12" s="16" customFormat="1" ht="47.4" thickBot="1">
      <c r="C25" s="267" t="s">
        <v>297</v>
      </c>
      <c r="D25" s="399" t="s">
        <v>303</v>
      </c>
      <c r="E25" s="400" t="s">
        <v>19</v>
      </c>
      <c r="F25" s="401" t="s">
        <v>304</v>
      </c>
      <c r="G25" s="402" t="s">
        <v>299</v>
      </c>
      <c r="H25" s="17"/>
      <c r="I25" s="17"/>
      <c r="J25" s="17"/>
      <c r="K25" s="17"/>
      <c r="L25" s="17"/>
    </row>
    <row r="26" spans="3:7" s="16" customFormat="1" ht="15">
      <c r="C26" s="265" t="s">
        <v>298</v>
      </c>
      <c r="D26" s="268">
        <f>IF($C$52=G26,IF($L$55=2,'Input-Output'!$E$11,IF($L$55=3,'Input-Output'!$E$11/3.785,0)),0)</f>
        <v>0</v>
      </c>
      <c r="E26" s="269">
        <v>13.47</v>
      </c>
      <c r="F26" s="270">
        <f>IF($C$52=G26,IF($L$55=4,'Input-Output'!$E$11,E26*D26*0.4536),0)</f>
        <v>0</v>
      </c>
      <c r="G26" s="271">
        <v>2</v>
      </c>
    </row>
    <row r="27" spans="3:11" s="16" customFormat="1" ht="15">
      <c r="C27" s="257" t="s">
        <v>317</v>
      </c>
      <c r="D27" s="268">
        <f>IF($C$52=G27,IF($L$55=2,'Input-Output'!$E$11,IF($L$55=3,'Input-Output'!$E$11/3.785,0)),0)</f>
        <v>0</v>
      </c>
      <c r="E27" s="261">
        <v>6.42</v>
      </c>
      <c r="F27" s="270">
        <f>IF($C$52=G27,IF($L$55=4,'Input-Output'!$E$11,E27*D27*0.4536),0)</f>
        <v>0</v>
      </c>
      <c r="G27" s="264">
        <f>+G26+1</f>
        <v>3</v>
      </c>
      <c r="J27" s="17"/>
      <c r="K27" s="17"/>
    </row>
    <row r="28" spans="3:11" s="16" customFormat="1" ht="15">
      <c r="C28" s="272" t="s">
        <v>306</v>
      </c>
      <c r="D28" s="268">
        <f>IF($C$52=G28,IF($L$55=2,'Input-Output'!$E$11,IF($L$55=3,'Input-Output'!$E$11/3.785,0)),0)</f>
        <v>0</v>
      </c>
      <c r="E28" s="273">
        <v>6.26</v>
      </c>
      <c r="F28" s="270">
        <f>IF($C$52=G28,IF($L$55=4,'Input-Output'!$E$11,E28*D28*0.4536),0)</f>
        <v>0</v>
      </c>
      <c r="G28" s="264">
        <f aca="true" t="shared" si="1" ref="G28:G33">+G27+1</f>
        <v>4</v>
      </c>
      <c r="J28" s="17"/>
      <c r="K28" s="17"/>
    </row>
    <row r="29" spans="3:11" s="16" customFormat="1" ht="15">
      <c r="C29" s="272" t="s">
        <v>307</v>
      </c>
      <c r="D29" s="268">
        <f>IF($C$52=G29,IF($L$55=2,'Input-Output'!$E$11,IF($L$55=3,'Input-Output'!$E$11/3.785,0)),0)</f>
        <v>0</v>
      </c>
      <c r="E29" s="273">
        <v>6.8</v>
      </c>
      <c r="F29" s="270">
        <f>IF($C$52=G29,IF($L$55=4,'Input-Output'!$E$11,E29*D29*0.4536),0)</f>
        <v>0</v>
      </c>
      <c r="G29" s="264">
        <f t="shared" si="1"/>
        <v>5</v>
      </c>
      <c r="J29" s="17"/>
      <c r="K29" s="17"/>
    </row>
    <row r="30" spans="3:11" s="16" customFormat="1" ht="15">
      <c r="C30" s="272" t="s">
        <v>318</v>
      </c>
      <c r="D30" s="268">
        <f>IF($C$52=G30,IF($L$55=2,'Input-Output'!$E$11,IF($L$55=3,'Input-Output'!$E$11/3.785,0)),0)</f>
        <v>0</v>
      </c>
      <c r="E30" s="273">
        <v>6.71</v>
      </c>
      <c r="F30" s="270">
        <f>IF($C$52=G30,IF($L$55=4,'Input-Output'!$E$11,E30*D30*0.4536),0)</f>
        <v>0</v>
      </c>
      <c r="G30" s="264">
        <f t="shared" si="1"/>
        <v>6</v>
      </c>
      <c r="J30" s="17"/>
      <c r="K30" s="17"/>
    </row>
    <row r="31" spans="3:11" s="16" customFormat="1" ht="15">
      <c r="C31" s="272" t="s">
        <v>319</v>
      </c>
      <c r="D31" s="268">
        <f>IF($C$52=G31,IF($L$55=2,'Input-Output'!$E$11,IF($L$55=3,'Input-Output'!$E$11/3.785,0)),0)</f>
        <v>0</v>
      </c>
      <c r="E31" s="273">
        <v>9.1</v>
      </c>
      <c r="F31" s="270">
        <f>IF($C$52=G31,IF($L$55=4,'Input-Output'!$E$11,E31*D31*0.4536),0)</f>
        <v>0</v>
      </c>
      <c r="G31" s="264">
        <f>+G30+1</f>
        <v>7</v>
      </c>
      <c r="J31" s="17"/>
      <c r="K31" s="17"/>
    </row>
    <row r="32" spans="3:11" s="16" customFormat="1" ht="15">
      <c r="C32" s="272" t="s">
        <v>308</v>
      </c>
      <c r="D32" s="268">
        <f>IF($C$52=G32,IF($L$55=2,'Input-Output'!$E$11,IF($L$55=3,'Input-Output'!$E$11/3.785,0)),0)</f>
        <v>0</v>
      </c>
      <c r="E32" s="273">
        <v>7.6</v>
      </c>
      <c r="F32" s="270">
        <f>IF($C$52=G32,IF($L$55=4,'Input-Output'!$E$11,E32*D32*0.4536),0)</f>
        <v>0</v>
      </c>
      <c r="G32" s="264">
        <f t="shared" si="1"/>
        <v>8</v>
      </c>
      <c r="J32" s="17"/>
      <c r="K32" s="17"/>
    </row>
    <row r="33" spans="3:11" s="16" customFormat="1" ht="15">
      <c r="C33" s="272" t="s">
        <v>320</v>
      </c>
      <c r="D33" s="268">
        <f>IF($C$52=G33,IF($L$55=2,'Input-Output'!$E$11,IF($L$55=3,'Input-Output'!$E$11/3.785,0)),0)</f>
        <v>0</v>
      </c>
      <c r="E33" s="273">
        <v>6.59</v>
      </c>
      <c r="F33" s="270">
        <f>IF($C$52=G33,IF($L$55=4,'Input-Output'!$E$11,E33*D33*0.4536),0)</f>
        <v>0</v>
      </c>
      <c r="G33" s="264">
        <f t="shared" si="1"/>
        <v>9</v>
      </c>
      <c r="J33" s="17"/>
      <c r="K33" s="17"/>
    </row>
    <row r="34" spans="3:11" s="16" customFormat="1" ht="15">
      <c r="C34" s="272" t="s">
        <v>321</v>
      </c>
      <c r="D34" s="268">
        <f>IF($C$52=G34,IF($L$55=2,'Input-Output'!$E$11,IF($L$55=3,'Input-Output'!$E$11/3.785,0)),0)</f>
        <v>0</v>
      </c>
      <c r="E34" s="273">
        <v>6.59</v>
      </c>
      <c r="F34" s="270">
        <f>IF($C$52=G34,IF($L$55=4,'Input-Output'!$E$11,E34*D34*0.4536),0)</f>
        <v>0</v>
      </c>
      <c r="G34" s="274">
        <f>+G33+1</f>
        <v>10</v>
      </c>
      <c r="J34" s="17"/>
      <c r="K34" s="17"/>
    </row>
    <row r="35" spans="3:11" s="16" customFormat="1" ht="15">
      <c r="C35" s="272" t="s">
        <v>309</v>
      </c>
      <c r="D35" s="268">
        <f>IF($C$52=G35,IF($L$55=2,'Input-Output'!$E$11,IF($L$55=3,'Input-Output'!$E$11/3.785,0)),0)</f>
        <v>0</v>
      </c>
      <c r="E35" s="273">
        <v>6.59</v>
      </c>
      <c r="F35" s="270">
        <f>IF($C$52=G35,IF($L$55=4,'Input-Output'!$E$11,E35*D35*0.4536),0)</f>
        <v>0</v>
      </c>
      <c r="G35" s="274">
        <f>+G34+1</f>
        <v>11</v>
      </c>
      <c r="J35" s="17"/>
      <c r="K35" s="17"/>
    </row>
    <row r="36" spans="3:14" s="16" customFormat="1" ht="16.2" thickBot="1">
      <c r="C36" s="258" t="s">
        <v>310</v>
      </c>
      <c r="D36" s="276">
        <f>IF($C$52=G36,IF($L$55=2,'Input-Output'!$E$11,IF($L$55=3,'Input-Output'!$E$11/3.785,0)),0)</f>
        <v>0</v>
      </c>
      <c r="E36" s="262">
        <v>6.59</v>
      </c>
      <c r="F36" s="381">
        <f>IF($C$52=G36,IF($L$55=4,'Input-Output'!$E$11,E36*D36*0.4536),0)</f>
        <v>0</v>
      </c>
      <c r="G36" s="275">
        <f>+G35+1</f>
        <v>12</v>
      </c>
      <c r="H36" s="17"/>
      <c r="I36" s="17"/>
      <c r="J36" s="17"/>
      <c r="K36" s="17"/>
      <c r="L36" s="17"/>
      <c r="M36" s="17"/>
      <c r="N36" s="17"/>
    </row>
    <row r="37" ht="16.2" thickBot="1"/>
    <row r="38" spans="3:6" ht="31.8" thickBot="1">
      <c r="C38" s="290" t="s">
        <v>297</v>
      </c>
      <c r="D38" s="26" t="s">
        <v>15</v>
      </c>
      <c r="E38" s="26" t="s">
        <v>301</v>
      </c>
      <c r="F38" s="27" t="s">
        <v>302</v>
      </c>
    </row>
    <row r="39" spans="3:9" ht="15">
      <c r="C39" s="291" t="str">
        <f>+C26</f>
        <v>Perc</v>
      </c>
      <c r="D39" s="325">
        <f>IF($C$52=G26,'Input-Output'!$E$13,0)</f>
        <v>0</v>
      </c>
      <c r="E39" s="326">
        <v>10.98</v>
      </c>
      <c r="F39" s="327">
        <f>IF($C$52=G26,D39*E39*0.4536,0)</f>
        <v>0</v>
      </c>
      <c r="G39" s="18"/>
      <c r="H39" s="18"/>
      <c r="I39" s="18"/>
    </row>
    <row r="40" spans="3:9" ht="15.6" customHeight="1">
      <c r="C40" s="291" t="str">
        <f aca="true" t="shared" si="2" ref="C40:C49">+C27</f>
        <v>DF-2000</v>
      </c>
      <c r="D40" s="328">
        <f>IF($C$52=G27,'Input-Output'!$E$13,0)</f>
        <v>0</v>
      </c>
      <c r="E40" s="259">
        <f aca="true" t="shared" si="3" ref="E40:E49">+E27*$E$39/$E$26</f>
        <v>5.233229398663697</v>
      </c>
      <c r="F40" s="266">
        <f aca="true" t="shared" si="4" ref="F40:F49">IF($C$52=G27,D40*E40*0.4536,0)</f>
        <v>0</v>
      </c>
      <c r="G40" s="474" t="s">
        <v>365</v>
      </c>
      <c r="H40" s="475"/>
      <c r="I40" s="18"/>
    </row>
    <row r="41" spans="3:9" ht="15">
      <c r="C41" s="291" t="str">
        <f t="shared" si="2"/>
        <v>Versatec (D-2050)</v>
      </c>
      <c r="D41" s="328">
        <f>IF($C$52=G28,'Input-Output'!$E$13,0)</f>
        <v>0</v>
      </c>
      <c r="E41" s="259">
        <f t="shared" si="3"/>
        <v>5.102806236080179</v>
      </c>
      <c r="F41" s="266">
        <f t="shared" si="4"/>
        <v>0</v>
      </c>
      <c r="G41" s="474"/>
      <c r="H41" s="475"/>
      <c r="I41" s="18"/>
    </row>
    <row r="42" spans="3:9" ht="15">
      <c r="C42" s="291" t="str">
        <f t="shared" si="2"/>
        <v>Stoddard Solvent</v>
      </c>
      <c r="D42" s="328">
        <f>IF($C$52=G29,'Input-Output'!$E$13,0)</f>
        <v>0</v>
      </c>
      <c r="E42" s="259">
        <f t="shared" si="3"/>
        <v>5.542984409799554</v>
      </c>
      <c r="F42" s="266">
        <f t="shared" si="4"/>
        <v>0</v>
      </c>
      <c r="G42" s="474"/>
      <c r="H42" s="475"/>
      <c r="I42" s="18"/>
    </row>
    <row r="43" spans="3:9" ht="15">
      <c r="C43" s="291" t="str">
        <f t="shared" si="2"/>
        <v>PureDry</v>
      </c>
      <c r="D43" s="328">
        <f>IF($C$52=G30,'Input-Output'!$E$13,0)</f>
        <v>0</v>
      </c>
      <c r="E43" s="259">
        <f t="shared" si="3"/>
        <v>5.469621380846325</v>
      </c>
      <c r="F43" s="266">
        <f t="shared" si="4"/>
        <v>0</v>
      </c>
      <c r="G43" s="474"/>
      <c r="H43" s="475"/>
      <c r="I43" s="18"/>
    </row>
    <row r="44" spans="3:9" ht="15">
      <c r="C44" s="291" t="str">
        <f t="shared" si="2"/>
        <v>Impress</v>
      </c>
      <c r="D44" s="328">
        <f>IF($C$52=G31,'Input-Output'!$E$13,0)</f>
        <v>0</v>
      </c>
      <c r="E44" s="259">
        <f t="shared" si="3"/>
        <v>7.417817371937639</v>
      </c>
      <c r="F44" s="266">
        <f t="shared" si="4"/>
        <v>0</v>
      </c>
      <c r="G44" s="474"/>
      <c r="H44" s="475"/>
      <c r="I44" s="18"/>
    </row>
    <row r="45" spans="3:9" ht="15">
      <c r="C45" s="291" t="str">
        <f t="shared" si="2"/>
        <v>Rynex</v>
      </c>
      <c r="D45" s="328">
        <f>IF($C$52=G32,'Input-Output'!$E$13,0)</f>
        <v>0</v>
      </c>
      <c r="E45" s="259">
        <f t="shared" si="3"/>
        <v>6.195100222717149</v>
      </c>
      <c r="F45" s="266">
        <f t="shared" si="4"/>
        <v>0</v>
      </c>
      <c r="G45" s="474"/>
      <c r="H45" s="475"/>
      <c r="I45" s="18"/>
    </row>
    <row r="46" spans="3:9" ht="15">
      <c r="C46" s="291" t="str">
        <f t="shared" si="2"/>
        <v>Drylene 800</v>
      </c>
      <c r="D46" s="328">
        <f>IF($C$52=G33,'Input-Output'!$E$13,0)</f>
        <v>0</v>
      </c>
      <c r="E46" s="259">
        <f t="shared" si="3"/>
        <v>5.371804008908685</v>
      </c>
      <c r="F46" s="266">
        <f t="shared" si="4"/>
        <v>0</v>
      </c>
      <c r="G46" s="18"/>
      <c r="H46" s="18"/>
      <c r="I46" s="18"/>
    </row>
    <row r="47" spans="3:9" ht="15">
      <c r="C47" s="291" t="str">
        <f t="shared" si="2"/>
        <v>EcoSolv (HC-DCF High Flash)</v>
      </c>
      <c r="D47" s="328">
        <f>IF($C$52=G34,'Input-Output'!$E$13,0)</f>
        <v>0</v>
      </c>
      <c r="E47" s="259">
        <f t="shared" si="3"/>
        <v>5.371804008908685</v>
      </c>
      <c r="F47" s="266">
        <f t="shared" si="4"/>
        <v>0</v>
      </c>
      <c r="G47" s="18"/>
      <c r="H47" s="18"/>
      <c r="I47" s="18"/>
    </row>
    <row r="48" spans="3:10" ht="15">
      <c r="C48" s="291" t="str">
        <f t="shared" si="2"/>
        <v>Hydroclene</v>
      </c>
      <c r="D48" s="328">
        <f>IF($C$52=G35,'Input-Output'!$E$13,0)</f>
        <v>0</v>
      </c>
      <c r="E48" s="259">
        <f t="shared" si="3"/>
        <v>5.371804008908685</v>
      </c>
      <c r="F48" s="266">
        <f t="shared" si="4"/>
        <v>0</v>
      </c>
      <c r="G48" s="18"/>
      <c r="H48" s="18"/>
      <c r="I48" s="18"/>
      <c r="J48" s="21"/>
    </row>
    <row r="49" spans="3:9" ht="16.2" thickBot="1">
      <c r="C49" s="292" t="str">
        <f t="shared" si="2"/>
        <v>Shell Sol 140 HT</v>
      </c>
      <c r="D49" s="329">
        <f>IF($C$52=G36,'Input-Output'!$E$13,0)</f>
        <v>0</v>
      </c>
      <c r="E49" s="260">
        <f t="shared" si="3"/>
        <v>5.371804008908685</v>
      </c>
      <c r="F49" s="277">
        <f t="shared" si="4"/>
        <v>0</v>
      </c>
      <c r="G49" s="18"/>
      <c r="H49" s="18"/>
      <c r="I49" s="18"/>
    </row>
    <row r="50" spans="3:9" ht="16.2" thickBot="1">
      <c r="C50" s="18"/>
      <c r="D50" s="18"/>
      <c r="E50" s="18"/>
      <c r="F50" s="18"/>
      <c r="G50" s="18"/>
      <c r="H50" s="18"/>
      <c r="I50" s="18"/>
    </row>
    <row r="51" spans="3:12" ht="63" thickBot="1">
      <c r="C51" s="263" t="s">
        <v>299</v>
      </c>
      <c r="D51" s="278" t="s">
        <v>7</v>
      </c>
      <c r="E51" s="279" t="s">
        <v>295</v>
      </c>
      <c r="F51" s="279" t="s">
        <v>316</v>
      </c>
      <c r="G51" s="279" t="s">
        <v>296</v>
      </c>
      <c r="H51" s="280" t="s">
        <v>16</v>
      </c>
      <c r="I51" s="18"/>
      <c r="L51" s="403" t="s">
        <v>30</v>
      </c>
    </row>
    <row r="52" spans="3:12" ht="15">
      <c r="C52" s="286">
        <v>1</v>
      </c>
      <c r="D52" s="303" t="s">
        <v>25</v>
      </c>
      <c r="E52" s="307">
        <v>19.5</v>
      </c>
      <c r="F52" s="39">
        <f>+IF('Input-Output'!$E$12=D52,SUM($F$26:$F$36)*Calculations!E52/100,0)</f>
        <v>0</v>
      </c>
      <c r="G52" s="40">
        <f>IF('Input-Output'!$E$12=D52,SUM($F$26:$F$36)-F52-SUM($F$39:$F$49),0)</f>
        <v>0</v>
      </c>
      <c r="H52" s="41" t="s">
        <v>6</v>
      </c>
      <c r="I52" s="18"/>
      <c r="L52" s="379" t="s">
        <v>23</v>
      </c>
    </row>
    <row r="53" spans="3:12" ht="31.2">
      <c r="C53" s="287">
        <f>+C52</f>
        <v>1</v>
      </c>
      <c r="D53" s="304" t="s">
        <v>24</v>
      </c>
      <c r="E53" s="308">
        <v>53</v>
      </c>
      <c r="F53" s="42">
        <f>+IF('Input-Output'!$E$12=D53,SUM($F$26:$F$36)*Calculations!E53/100,0)</f>
        <v>0</v>
      </c>
      <c r="G53" s="281">
        <f>IF('Input-Output'!$E$12=D53,SUM($F$26:$F$36)-F53-SUM($F$39:$F$49),0)</f>
        <v>0</v>
      </c>
      <c r="H53" s="43" t="s">
        <v>6</v>
      </c>
      <c r="I53" s="18"/>
      <c r="L53" s="379" t="s">
        <v>31</v>
      </c>
    </row>
    <row r="54" spans="3:12" ht="31.2">
      <c r="C54" s="288">
        <f>+C52</f>
        <v>1</v>
      </c>
      <c r="D54" s="304" t="s">
        <v>8</v>
      </c>
      <c r="E54" s="308">
        <v>30.2</v>
      </c>
      <c r="F54" s="42">
        <f>+IF('Input-Output'!$E$12=D54,SUM($F$26:$F$36)*Calculations!E54/100,0)</f>
        <v>0</v>
      </c>
      <c r="G54" s="281">
        <f>IF('Input-Output'!$E$12=D54,SUM($F$26:$F$36)-F54-SUM($F$39:$F$49),0)</f>
        <v>0</v>
      </c>
      <c r="H54" s="43" t="s">
        <v>6</v>
      </c>
      <c r="I54" s="18"/>
      <c r="L54" s="380" t="s">
        <v>221</v>
      </c>
    </row>
    <row r="55" spans="3:12" ht="15">
      <c r="C55" s="287">
        <f>+C52</f>
        <v>1</v>
      </c>
      <c r="D55" s="304" t="s">
        <v>9</v>
      </c>
      <c r="E55" s="308">
        <v>44.4</v>
      </c>
      <c r="F55" s="42">
        <f>+IF('Input-Output'!$E$12=D55,SUM($F$26:$F$36)*Calculations!E55/100,0)</f>
        <v>0</v>
      </c>
      <c r="G55" s="281">
        <f>IF('Input-Output'!$E$12=D55,SUM($F$26:$F$36)-F55-SUM($F$39:$F$49),0)</f>
        <v>0</v>
      </c>
      <c r="H55" s="44" t="s">
        <v>6</v>
      </c>
      <c r="I55" s="18"/>
      <c r="L55" s="404">
        <v>1</v>
      </c>
    </row>
    <row r="56" spans="3:9" ht="15">
      <c r="C56" s="287">
        <f>+C52</f>
        <v>1</v>
      </c>
      <c r="D56" s="305" t="s">
        <v>10</v>
      </c>
      <c r="E56" s="308">
        <v>38.7</v>
      </c>
      <c r="F56" s="42">
        <f>+IF('Input-Output'!$E$12=D56,SUM($F$26:$F$36)*Calculations!E56/100,0)</f>
        <v>0</v>
      </c>
      <c r="G56" s="281">
        <f>IF('Input-Output'!$E$12=D56,SUM($F$26:$F$36)-F56-SUM($F$39:$F$49),0)</f>
        <v>0</v>
      </c>
      <c r="H56" s="44" t="s">
        <v>6</v>
      </c>
      <c r="I56" s="18"/>
    </row>
    <row r="57" spans="3:9" ht="31.2">
      <c r="C57" s="288">
        <f>+C52</f>
        <v>1</v>
      </c>
      <c r="D57" s="304" t="s">
        <v>26</v>
      </c>
      <c r="E57" s="308">
        <v>63.7</v>
      </c>
      <c r="F57" s="42">
        <f>+IF('Input-Output'!$E$12=D57,SUM($F$26:$F$36)*Calculations!E57/100,0)</f>
        <v>0</v>
      </c>
      <c r="G57" s="281">
        <f>IF('Input-Output'!$E$12=D57,SUM($F$26:$F$36)-F57-SUM($F$39:$F$49),0)</f>
        <v>0</v>
      </c>
      <c r="H57" s="44" t="s">
        <v>6</v>
      </c>
      <c r="I57" s="18"/>
    </row>
    <row r="58" spans="3:9" ht="31.2">
      <c r="C58" s="287">
        <f>+C52</f>
        <v>1</v>
      </c>
      <c r="D58" s="304" t="s">
        <v>11</v>
      </c>
      <c r="E58" s="308">
        <v>51.4</v>
      </c>
      <c r="F58" s="42">
        <f>+IF('Input-Output'!$E$12=D58,SUM($F$26:$F$36)*Calculations!E58/100,0)</f>
        <v>0</v>
      </c>
      <c r="G58" s="281">
        <f>IF('Input-Output'!$E$12=D58,SUM($F$26:$F$36)-F58-SUM($F$39:$F$49),0)</f>
        <v>0</v>
      </c>
      <c r="H58" s="44" t="s">
        <v>6</v>
      </c>
      <c r="I58" s="18"/>
    </row>
    <row r="59" spans="3:9" ht="31.2">
      <c r="C59" s="287">
        <f>+C52</f>
        <v>1</v>
      </c>
      <c r="D59" s="304" t="s">
        <v>12</v>
      </c>
      <c r="E59" s="308">
        <v>66.3</v>
      </c>
      <c r="F59" s="42">
        <f>+IF('Input-Output'!$E$12=D59,SUM($F$26:$F$36)*Calculations!E59/100,0)</f>
        <v>0</v>
      </c>
      <c r="G59" s="330">
        <f>IF('Input-Output'!$E$12=D59,SUM($F$26:$F$36)-F59-SUM($F$39:$F$49),0)</f>
        <v>0</v>
      </c>
      <c r="H59" s="44" t="s">
        <v>6</v>
      </c>
      <c r="I59" s="18"/>
    </row>
    <row r="60" spans="3:9" ht="31.8" thickBot="1">
      <c r="C60" s="289">
        <f>+C52</f>
        <v>1</v>
      </c>
      <c r="D60" s="306" t="s">
        <v>13</v>
      </c>
      <c r="E60" s="309">
        <v>61.1</v>
      </c>
      <c r="F60" s="45">
        <f>+IF('Input-Output'!$E$12=D60,SUM($F$26:$F$36)*Calculations!E60/100,0)</f>
        <v>0</v>
      </c>
      <c r="G60" s="282">
        <f>IF('Input-Output'!$E$12=D60,SUM($F$26:$F$36)-F60-SUM($F$39:$F$49),0)</f>
        <v>0</v>
      </c>
      <c r="H60" s="46" t="s">
        <v>6</v>
      </c>
      <c r="I60" s="18"/>
    </row>
    <row r="61" spans="3:9" ht="15">
      <c r="C61" s="18"/>
      <c r="D61" s="18"/>
      <c r="E61" s="18"/>
      <c r="F61" s="18"/>
      <c r="G61" s="18"/>
      <c r="H61" s="18"/>
      <c r="I61" s="18"/>
    </row>
    <row r="62" spans="3:9" ht="17.4">
      <c r="C62" s="38" t="s">
        <v>36</v>
      </c>
      <c r="D62" s="18"/>
      <c r="E62" s="18"/>
      <c r="F62" s="18"/>
      <c r="G62" s="18"/>
      <c r="H62" s="18"/>
      <c r="I62" s="18"/>
    </row>
    <row r="63" spans="3:9" s="20" customFormat="1" ht="15">
      <c r="C63" s="471" t="s">
        <v>35</v>
      </c>
      <c r="D63" s="472"/>
      <c r="E63" s="472"/>
      <c r="F63" s="472"/>
      <c r="G63" s="472"/>
      <c r="H63" s="473"/>
      <c r="I63" s="19"/>
    </row>
    <row r="64" spans="3:9" s="20" customFormat="1" ht="15">
      <c r="C64" s="471" t="s">
        <v>28</v>
      </c>
      <c r="D64" s="472"/>
      <c r="E64" s="472"/>
      <c r="F64" s="472"/>
      <c r="G64" s="472"/>
      <c r="H64" s="473"/>
      <c r="I64" s="19"/>
    </row>
    <row r="65" spans="3:9" s="20" customFormat="1" ht="36" customHeight="1">
      <c r="C65" s="471" t="s">
        <v>27</v>
      </c>
      <c r="D65" s="472"/>
      <c r="E65" s="472"/>
      <c r="F65" s="472"/>
      <c r="G65" s="472"/>
      <c r="H65" s="473"/>
      <c r="I65" s="19"/>
    </row>
    <row r="67" spans="3:8" ht="15">
      <c r="C67" s="462" t="s">
        <v>336</v>
      </c>
      <c r="D67" s="463"/>
      <c r="E67" s="463"/>
      <c r="F67" s="463"/>
      <c r="G67" s="463"/>
      <c r="H67" s="464"/>
    </row>
    <row r="68" spans="3:8" ht="15">
      <c r="C68" s="465"/>
      <c r="D68" s="466"/>
      <c r="E68" s="466"/>
      <c r="F68" s="466"/>
      <c r="G68" s="466"/>
      <c r="H68" s="467"/>
    </row>
    <row r="69" spans="3:12" s="21" customFormat="1" ht="269.25" customHeight="1">
      <c r="C69" s="468"/>
      <c r="D69" s="469"/>
      <c r="E69" s="469"/>
      <c r="F69" s="469"/>
      <c r="G69" s="469"/>
      <c r="H69" s="470"/>
      <c r="L69" s="22"/>
    </row>
    <row r="74" spans="3:19" ht="16.2">
      <c r="C74" s="122" t="s">
        <v>160</v>
      </c>
      <c r="D74" s="123">
        <f>IF(F170=1,0,IF(F170=2,'Input-Output'!E26,'Input-Output'!E26*0.028317))</f>
        <v>0</v>
      </c>
      <c r="E74" s="124" t="s">
        <v>161</v>
      </c>
      <c r="F74" s="125"/>
      <c r="G74" s="120"/>
      <c r="H74" s="123">
        <f>IF(H170=1,0,IF(H170=2,'Input-Output'!E29,'Input-Output'!E29/0.947817))</f>
        <v>0</v>
      </c>
      <c r="I74" s="123" t="s">
        <v>162</v>
      </c>
      <c r="J74" s="126"/>
      <c r="K74" s="126"/>
      <c r="L74" s="123"/>
      <c r="M74" s="120"/>
      <c r="N74" s="121"/>
      <c r="O74" s="120"/>
      <c r="P74" s="120"/>
      <c r="Q74" s="120"/>
      <c r="R74" s="120"/>
      <c r="S74" s="120"/>
    </row>
    <row r="75" spans="3:19" ht="16.2">
      <c r="C75" s="120"/>
      <c r="D75" s="123">
        <f>D74*35.315</f>
        <v>0</v>
      </c>
      <c r="E75" s="124" t="s">
        <v>163</v>
      </c>
      <c r="F75" s="125" t="s">
        <v>44</v>
      </c>
      <c r="G75" s="120"/>
      <c r="H75" s="123">
        <f>H74/1020*'Input-Output'!E30*'Input-Output'!E31*'Input-Output'!E32</f>
        <v>0</v>
      </c>
      <c r="I75" s="124" t="s">
        <v>163</v>
      </c>
      <c r="J75" s="126"/>
      <c r="K75" s="126"/>
      <c r="L75" s="123"/>
      <c r="M75" s="120"/>
      <c r="N75" s="121"/>
      <c r="O75" s="120"/>
      <c r="P75" s="120"/>
      <c r="Q75" s="120"/>
      <c r="R75" s="120"/>
      <c r="S75" s="120"/>
    </row>
    <row r="76" spans="3:19" ht="16.2" thickBot="1">
      <c r="C76" s="127"/>
      <c r="D76" s="127"/>
      <c r="E76" s="128"/>
      <c r="F76" s="128"/>
      <c r="G76" s="129"/>
      <c r="H76" s="129"/>
      <c r="I76" s="129"/>
      <c r="J76" s="129"/>
      <c r="K76" s="129"/>
      <c r="L76" s="129"/>
      <c r="M76" s="127"/>
      <c r="N76" s="121"/>
      <c r="O76" s="130"/>
      <c r="P76" s="130"/>
      <c r="Q76" s="130"/>
      <c r="R76" s="130"/>
      <c r="S76" s="130"/>
    </row>
    <row r="77" spans="3:19" ht="15">
      <c r="C77" s="131"/>
      <c r="D77" s="132"/>
      <c r="E77" s="489" t="s">
        <v>164</v>
      </c>
      <c r="F77" s="489"/>
      <c r="G77" s="489"/>
      <c r="H77" s="489"/>
      <c r="I77" s="489"/>
      <c r="J77" s="489"/>
      <c r="K77" s="133" t="s">
        <v>165</v>
      </c>
      <c r="L77" s="476" t="s">
        <v>166</v>
      </c>
      <c r="M77" s="134"/>
      <c r="R77" s="130"/>
      <c r="S77" s="130"/>
    </row>
    <row r="78" spans="3:19" ht="16.2">
      <c r="C78" s="135"/>
      <c r="D78" s="136"/>
      <c r="E78" s="479" t="s">
        <v>167</v>
      </c>
      <c r="F78" s="479"/>
      <c r="G78" s="479"/>
      <c r="H78" s="479"/>
      <c r="I78" s="479"/>
      <c r="J78" s="479"/>
      <c r="K78" s="137" t="s">
        <v>168</v>
      </c>
      <c r="L78" s="477"/>
      <c r="M78" s="138"/>
      <c r="R78" s="130"/>
      <c r="S78" s="130"/>
    </row>
    <row r="79" spans="3:19" ht="16.2" thickBot="1">
      <c r="C79" s="139" t="s">
        <v>169</v>
      </c>
      <c r="D79" s="140" t="s">
        <v>5</v>
      </c>
      <c r="E79" s="491" t="s">
        <v>170</v>
      </c>
      <c r="F79" s="491"/>
      <c r="G79" s="457" t="s">
        <v>171</v>
      </c>
      <c r="H79" s="458"/>
      <c r="I79" s="457" t="s">
        <v>172</v>
      </c>
      <c r="J79" s="458"/>
      <c r="K79" s="141" t="s">
        <v>173</v>
      </c>
      <c r="L79" s="478"/>
      <c r="M79" s="142" t="s">
        <v>174</v>
      </c>
      <c r="R79" s="130"/>
      <c r="S79" s="130"/>
    </row>
    <row r="80" spans="3:19" ht="15">
      <c r="C80" s="143"/>
      <c r="D80" s="144"/>
      <c r="E80" s="145"/>
      <c r="F80" s="146"/>
      <c r="G80" s="128"/>
      <c r="H80" s="147"/>
      <c r="I80" s="148"/>
      <c r="J80" s="147"/>
      <c r="K80" s="129"/>
      <c r="L80" s="149"/>
      <c r="M80" s="138"/>
      <c r="R80" s="130"/>
      <c r="S80" s="130"/>
    </row>
    <row r="81" spans="3:19" ht="15">
      <c r="C81" s="150" t="s">
        <v>151</v>
      </c>
      <c r="D81" s="144" t="s">
        <v>152</v>
      </c>
      <c r="E81" s="125"/>
      <c r="F81" s="147">
        <v>0.6</v>
      </c>
      <c r="G81" s="128"/>
      <c r="H81" s="147">
        <v>0.6</v>
      </c>
      <c r="I81" s="148"/>
      <c r="J81" s="147">
        <v>0.6</v>
      </c>
      <c r="K81" s="151">
        <f>IF('Input-Output'!$E$26&gt;0,Calculations!$D$75*IF(Calculations!$C$171=1,0,IF(Calculations!$C$171=2,Calculations!F81/1000000*0.4536,IF($C$171=3,Calculations!H81/1000000*0.4536,Calculations!J81/1000000*0.4536))),$H$75*IF(Calculations!$C$171=1,0,IF(Calculations!$C$171=2,Calculations!F81/1000000*0.4536,IF($C$171=3,Calculations!H81/1000000*0.4536,Calculations!J81/1000000*0.4536))))</f>
        <v>0</v>
      </c>
      <c r="L81" s="149" t="s">
        <v>175</v>
      </c>
      <c r="M81" s="138"/>
      <c r="R81" s="130"/>
      <c r="S81" s="130"/>
    </row>
    <row r="82" spans="3:19" ht="15">
      <c r="C82" s="152" t="s">
        <v>70</v>
      </c>
      <c r="D82" s="144" t="s">
        <v>71</v>
      </c>
      <c r="E82" s="125"/>
      <c r="F82" s="147">
        <v>100</v>
      </c>
      <c r="G82" s="128"/>
      <c r="H82" s="147">
        <v>50</v>
      </c>
      <c r="I82" s="148"/>
      <c r="J82" s="147">
        <v>32</v>
      </c>
      <c r="K82" s="151">
        <f>IF('Input-Output'!$E$26&gt;0,Calculations!$D$75*IF(Calculations!$C$171=1,0,IF(Calculations!$C$171=2,Calculations!F82/1000000*0.4536,IF($C$171=3,Calculations!H82/1000000*0.4536,Calculations!J82/1000000*0.4536))),$H$75*IF(Calculations!$C$171=1,0,IF(Calculations!$C$171=2,Calculations!F82/1000000*0.4536,IF($C$171=3,Calculations!H82/1000000*0.4536,Calculations!J82/1000000*0.4536))))</f>
        <v>0</v>
      </c>
      <c r="L82" s="149" t="str">
        <f>IF(Calculations!C170=1,"B",IF(Calculations!C170=2,"D","C"))</f>
        <v>C</v>
      </c>
      <c r="M82" s="138"/>
      <c r="R82" s="130"/>
      <c r="S82" s="130"/>
    </row>
    <row r="83" spans="3:19" ht="15">
      <c r="C83" s="150" t="s">
        <v>113</v>
      </c>
      <c r="D83" s="144" t="s">
        <v>114</v>
      </c>
      <c r="E83" s="125"/>
      <c r="F83" s="147">
        <v>84</v>
      </c>
      <c r="G83" s="128"/>
      <c r="H83" s="147">
        <v>84</v>
      </c>
      <c r="I83" s="148"/>
      <c r="J83" s="147">
        <v>84</v>
      </c>
      <c r="K83" s="151">
        <f>IF('Input-Output'!$E$26&gt;0,Calculations!$D$75*IF(Calculations!$C$171=1,0,IF(Calculations!$C$171=2,Calculations!F83/1000000*0.4536,IF($C$171=3,Calculations!H83/1000000*0.4536,Calculations!J83/1000000*0.4536))),$H$75*IF(Calculations!$C$171=1,0,IF(Calculations!$C$171=2,Calculations!F83/1000000*0.4536,IF($C$171=3,Calculations!H83/1000000*0.4536,Calculations!J83/1000000*0.4536))))</f>
        <v>0</v>
      </c>
      <c r="L83" s="149" t="s">
        <v>176</v>
      </c>
      <c r="M83" s="138"/>
      <c r="R83" s="130"/>
      <c r="S83" s="130"/>
    </row>
    <row r="84" spans="3:19" ht="15">
      <c r="C84" s="150" t="s">
        <v>139</v>
      </c>
      <c r="D84" s="144" t="s">
        <v>140</v>
      </c>
      <c r="E84" s="125"/>
      <c r="F84" s="147">
        <v>2.2</v>
      </c>
      <c r="G84" s="128"/>
      <c r="H84" s="147">
        <v>2.2</v>
      </c>
      <c r="I84" s="148"/>
      <c r="J84" s="147">
        <v>0.64</v>
      </c>
      <c r="K84" s="151">
        <f>IF('Input-Output'!$E$26&gt;0,Calculations!$D$75*IF(Calculations!$C$171=1,0,IF(Calculations!$C$171=2,Calculations!F84/1000000*0.4536,IF($C$171=3,Calculations!H84/1000000*0.4536,Calculations!J84/1000000*0.4536))),$H$75*IF(Calculations!$C$171=1,0,IF(Calculations!$C$171=2,Calculations!F84/1000000*0.4536,IF($C$171=3,Calculations!H84/1000000*0.4536,Calculations!J84/1000000*0.4536))))</f>
        <v>0</v>
      </c>
      <c r="L84" s="149" t="s">
        <v>177</v>
      </c>
      <c r="M84" s="138"/>
      <c r="R84" s="130"/>
      <c r="S84" s="130"/>
    </row>
    <row r="85" spans="3:19" ht="15">
      <c r="C85" s="152" t="s">
        <v>72</v>
      </c>
      <c r="D85" s="144" t="s">
        <v>59</v>
      </c>
      <c r="E85" s="125"/>
      <c r="F85" s="147">
        <v>1.9</v>
      </c>
      <c r="G85" s="128"/>
      <c r="H85" s="147">
        <v>1.9</v>
      </c>
      <c r="I85" s="148"/>
      <c r="J85" s="147">
        <v>1.9</v>
      </c>
      <c r="K85" s="151">
        <f>IF('Input-Output'!$E$26&gt;0,Calculations!$D$75*IF(Calculations!$C$171=1,0,IF(Calculations!$C$171=2,Calculations!F85/1000000*0.4536,IF($C$171=3,Calculations!H85/1000000*0.4536,Calculations!J85/1000000*0.4536))),$H$75*IF(Calculations!$C$171=1,0,IF(Calculations!$C$171=2,Calculations!F85/1000000*0.4536,IF($C$171=3,Calculations!H85/1000000*0.4536,Calculations!J85/1000000*0.4536))))</f>
        <v>0</v>
      </c>
      <c r="L85" s="149" t="s">
        <v>178</v>
      </c>
      <c r="M85" s="138"/>
      <c r="R85" s="130"/>
      <c r="S85" s="130"/>
    </row>
    <row r="86" spans="3:19" ht="15">
      <c r="C86" s="152" t="s">
        <v>111</v>
      </c>
      <c r="D86" s="153" t="s">
        <v>112</v>
      </c>
      <c r="E86" s="125"/>
      <c r="F86" s="154">
        <v>120000</v>
      </c>
      <c r="G86" s="129"/>
      <c r="H86" s="154">
        <v>120000</v>
      </c>
      <c r="I86" s="155"/>
      <c r="J86" s="154">
        <v>120000</v>
      </c>
      <c r="K86" s="151">
        <f>IF('Input-Output'!$E$26&gt;0,Calculations!$D$75*IF(Calculations!$C$171=1,0,IF(Calculations!$C$171=2,Calculations!F86/1000000*0.4536,IF($C$171=3,Calculations!H86/1000000*0.4536,Calculations!J86/1000000*0.4536))),$H$75*IF(Calculations!$C$171=1,0,IF(Calculations!$C$171=2,Calculations!F86/1000000*0.4536,IF($C$171=3,Calculations!H86/1000000*0.4536,Calculations!J86/1000000*0.4536))))</f>
        <v>0</v>
      </c>
      <c r="L86" s="149" t="s">
        <v>175</v>
      </c>
      <c r="M86" s="138"/>
      <c r="R86" s="130"/>
      <c r="S86" s="130"/>
    </row>
    <row r="87" spans="3:19" ht="15">
      <c r="C87" s="150" t="s">
        <v>153</v>
      </c>
      <c r="D87" s="144" t="s">
        <v>59</v>
      </c>
      <c r="E87" s="125"/>
      <c r="F87" s="147">
        <v>11</v>
      </c>
      <c r="G87" s="128"/>
      <c r="H87" s="147">
        <v>11</v>
      </c>
      <c r="I87" s="148"/>
      <c r="J87" s="147">
        <v>11</v>
      </c>
      <c r="K87" s="151">
        <f>IF('Input-Output'!$E$26&gt;0,Calculations!$D$75*IF(Calculations!$C$171=1,0,IF(Calculations!$C$171=2,Calculations!F87/1000000*0.4536,IF($C$171=3,Calculations!H87/1000000*0.4536,Calculations!J87/1000000*0.4536))),$H$75*IF(Calculations!$C$171=1,0,IF(Calculations!$C$171=2,Calculations!F87/1000000*0.4536,IF($C$171=3,Calculations!H87/1000000*0.4536,Calculations!J87/1000000*0.4536))))</f>
        <v>0</v>
      </c>
      <c r="L87" s="149" t="s">
        <v>176</v>
      </c>
      <c r="M87" s="138"/>
      <c r="R87" s="130"/>
      <c r="S87" s="130"/>
    </row>
    <row r="88" spans="3:19" ht="15">
      <c r="C88" s="150" t="s">
        <v>62</v>
      </c>
      <c r="D88" s="144" t="s">
        <v>63</v>
      </c>
      <c r="E88" s="125"/>
      <c r="F88" s="147">
        <v>0.0005</v>
      </c>
      <c r="G88" s="128"/>
      <c r="H88" s="156">
        <v>0.0005</v>
      </c>
      <c r="I88" s="157"/>
      <c r="J88" s="147">
        <v>0.0005</v>
      </c>
      <c r="K88" s="151">
        <f>IF('Input-Output'!$E$26&gt;0,Calculations!$D$75*IF(Calculations!$C$171=1,0,IF(Calculations!$C$171=2,Calculations!F88/1000000*0.4536,IF($C$171=3,Calculations!H88/1000000*0.4536,Calculations!J88/1000000*0.4536))),$H$75*IF(Calculations!$C$171=1,0,IF(Calculations!$C$171=2,Calculations!F88/1000000*0.4536,IF($C$171=3,Calculations!H88/1000000*0.4536,Calculations!J88/1000000*0.4536))))</f>
        <v>0</v>
      </c>
      <c r="L88" s="149" t="s">
        <v>178</v>
      </c>
      <c r="M88" s="138"/>
      <c r="R88" s="130"/>
      <c r="S88" s="130"/>
    </row>
    <row r="89" spans="3:19" ht="15">
      <c r="C89" s="150" t="s">
        <v>133</v>
      </c>
      <c r="D89" s="144" t="s">
        <v>134</v>
      </c>
      <c r="E89" s="125"/>
      <c r="F89" s="147">
        <v>2.3</v>
      </c>
      <c r="G89" s="128"/>
      <c r="H89" s="147">
        <v>2.3</v>
      </c>
      <c r="I89" s="148"/>
      <c r="J89" s="147">
        <v>2.3</v>
      </c>
      <c r="K89" s="151">
        <f>IF('Input-Output'!$E$26&gt;0,Calculations!$D$75*IF(Calculations!$C$171=1,0,IF(Calculations!$C$171=2,Calculations!F89/1000000*0.4536,IF($C$171=3,Calculations!H89/1000000*0.4536,Calculations!J89/1000000*0.4536))),$H$75*IF(Calculations!$C$171=1,0,IF(Calculations!$C$171=2,Calculations!F89/1000000*0.4536,IF($C$171=3,Calculations!H89/1000000*0.4536,Calculations!J89/1000000*0.4536))))</f>
        <v>0</v>
      </c>
      <c r="L89" s="149" t="s">
        <v>176</v>
      </c>
      <c r="M89" s="138"/>
      <c r="R89" s="130"/>
      <c r="S89" s="130"/>
    </row>
    <row r="90" spans="3:19" ht="15">
      <c r="C90" s="150" t="s">
        <v>74</v>
      </c>
      <c r="D90" s="144" t="s">
        <v>59</v>
      </c>
      <c r="E90" s="125"/>
      <c r="F90" s="147">
        <v>5.5</v>
      </c>
      <c r="G90" s="128"/>
      <c r="H90" s="147">
        <v>5.5</v>
      </c>
      <c r="I90" s="148"/>
      <c r="J90" s="147">
        <v>5.5</v>
      </c>
      <c r="K90" s="151">
        <f>IF('Input-Output'!$E$26&gt;0,Calculations!$D$75*IF(Calculations!$C$171=1,0,IF(Calculations!$C$171=2,Calculations!F90/1000000*0.4536,IF($C$171=3,Calculations!H90/1000000*0.4536,Calculations!J90/1000000*0.4536))),$H$75*IF(Calculations!$C$171=1,0,IF(Calculations!$C$171=2,Calculations!F90/1000000*0.4536,IF($C$171=3,Calculations!H90/1000000*0.4536,Calculations!J90/1000000*0.4536))))</f>
        <v>0</v>
      </c>
      <c r="L90" s="149" t="s">
        <v>179</v>
      </c>
      <c r="M90" s="158"/>
      <c r="R90" s="130"/>
      <c r="S90" s="130"/>
    </row>
    <row r="91" spans="3:19" ht="15">
      <c r="C91" s="150" t="s">
        <v>79</v>
      </c>
      <c r="D91" s="144" t="s">
        <v>80</v>
      </c>
      <c r="E91" s="159"/>
      <c r="F91" s="147">
        <v>2.4E-05</v>
      </c>
      <c r="G91" s="159"/>
      <c r="H91" s="147">
        <v>2.4E-05</v>
      </c>
      <c r="I91" s="159"/>
      <c r="J91" s="147">
        <v>2.4E-05</v>
      </c>
      <c r="K91" s="160">
        <f>IF('Input-Output'!$E$26&gt;0,Calculations!$D$75*IF(Calculations!$C$171=1,0,IF(Calculations!$C$171=2,Calculations!F91/1000000*0.4536,IF($C$171=3,Calculations!H91/1000000*0.4536,Calculations!J91/1000000*0.4536))),$H$75*IF(Calculations!$C$171=1,0,IF(Calculations!$C$171=2,Calculations!F91/1000000*0.4536,IF($C$171=3,Calculations!H91/1000000*0.4536,Calculations!J91/1000000*0.4536))))</f>
        <v>0</v>
      </c>
      <c r="L91" s="149" t="s">
        <v>178</v>
      </c>
      <c r="M91" s="158"/>
      <c r="R91" s="130"/>
      <c r="S91" s="130"/>
    </row>
    <row r="92" spans="3:19" ht="15">
      <c r="C92" s="150" t="s">
        <v>81</v>
      </c>
      <c r="D92" s="144" t="s">
        <v>82</v>
      </c>
      <c r="E92" s="161" t="s">
        <v>180</v>
      </c>
      <c r="F92" s="162">
        <v>1.8E-06</v>
      </c>
      <c r="G92" s="161" t="s">
        <v>180</v>
      </c>
      <c r="H92" s="162">
        <v>1.8E-06</v>
      </c>
      <c r="I92" s="161" t="s">
        <v>180</v>
      </c>
      <c r="J92" s="162">
        <v>1.8E-06</v>
      </c>
      <c r="K92" s="160">
        <f>IF('Input-Output'!$E$26&gt;0,Calculations!$D$75*IF(Calculations!$C$171=1,0,IF(Calculations!$C$171=2,Calculations!F92/1000000*0.4536,IF($C$171=3,Calculations!H92/1000000*0.4536,Calculations!J92/1000000*0.4536))),$H$75*IF(Calculations!$C$171=1,0,IF(Calculations!$C$171=2,Calculations!F92/1000000*0.4536,IF($C$171=3,Calculations!H92/1000000*0.4536,Calculations!J92/1000000*0.4536))))</f>
        <v>0</v>
      </c>
      <c r="L92" s="149" t="s">
        <v>177</v>
      </c>
      <c r="M92" s="158" t="s">
        <v>181</v>
      </c>
      <c r="R92" s="130"/>
      <c r="S92" s="130"/>
    </row>
    <row r="93" spans="3:19" ht="15">
      <c r="C93" s="150" t="s">
        <v>83</v>
      </c>
      <c r="D93" s="144" t="s">
        <v>84</v>
      </c>
      <c r="E93" s="161" t="s">
        <v>180</v>
      </c>
      <c r="F93" s="147">
        <v>1.6E-05</v>
      </c>
      <c r="G93" s="161" t="s">
        <v>180</v>
      </c>
      <c r="H93" s="147">
        <v>1.6E-05</v>
      </c>
      <c r="I93" s="161" t="s">
        <v>180</v>
      </c>
      <c r="J93" s="147">
        <v>1.6E-05</v>
      </c>
      <c r="K93" s="160">
        <f>IF('Input-Output'!$E$26&gt;0,Calculations!$D$75*IF(Calculations!$C$171=1,0,IF(Calculations!$C$171=2,Calculations!F93/1000000*0.4536,IF($C$171=3,Calculations!H93/1000000*0.4536,Calculations!J93/1000000*0.4536))),$H$75*IF(Calculations!$C$171=1,0,IF(Calculations!$C$171=2,Calculations!F93/1000000*0.4536,IF($C$171=3,Calculations!H93/1000000*0.4536,Calculations!J93/1000000*0.4536))))</f>
        <v>0</v>
      </c>
      <c r="L93" s="149" t="s">
        <v>177</v>
      </c>
      <c r="M93" s="158" t="s">
        <v>181</v>
      </c>
      <c r="R93" s="130"/>
      <c r="S93" s="130"/>
    </row>
    <row r="94" spans="3:19" ht="15">
      <c r="C94" s="150" t="s">
        <v>85</v>
      </c>
      <c r="D94" s="144" t="s">
        <v>86</v>
      </c>
      <c r="E94" s="161" t="s">
        <v>180</v>
      </c>
      <c r="F94" s="147">
        <v>1.8E-06</v>
      </c>
      <c r="G94" s="161" t="s">
        <v>180</v>
      </c>
      <c r="H94" s="147">
        <v>1.8E-06</v>
      </c>
      <c r="I94" s="161" t="s">
        <v>180</v>
      </c>
      <c r="J94" s="147">
        <v>1.8E-06</v>
      </c>
      <c r="K94" s="160">
        <f>IF('Input-Output'!$E$26&gt;0,Calculations!$D$75*IF(Calculations!$C$171=1,0,IF(Calculations!$C$171=2,Calculations!F94/1000000*0.4536,IF($C$171=3,Calculations!H94/1000000*0.4536,Calculations!J94/1000000*0.4536))),$H$75*IF(Calculations!$C$171=1,0,IF(Calculations!$C$171=2,Calculations!F94/1000000*0.4536,IF($C$171=3,Calculations!H94/1000000*0.4536,Calculations!J94/1000000*0.4536))))</f>
        <v>0</v>
      </c>
      <c r="L94" s="149" t="s">
        <v>177</v>
      </c>
      <c r="M94" s="158" t="s">
        <v>181</v>
      </c>
      <c r="R94" s="130"/>
      <c r="S94" s="130"/>
    </row>
    <row r="95" spans="3:19" ht="15">
      <c r="C95" s="152" t="s">
        <v>87</v>
      </c>
      <c r="D95" s="144" t="s">
        <v>88</v>
      </c>
      <c r="E95" s="161" t="s">
        <v>180</v>
      </c>
      <c r="F95" s="147">
        <v>1.8E-06</v>
      </c>
      <c r="G95" s="161" t="s">
        <v>180</v>
      </c>
      <c r="H95" s="147">
        <v>1.8E-06</v>
      </c>
      <c r="I95" s="161" t="s">
        <v>180</v>
      </c>
      <c r="J95" s="147">
        <v>1.8E-06</v>
      </c>
      <c r="K95" s="160">
        <f>IF('Input-Output'!$E$26&gt;0,Calculations!$D$75*IF(Calculations!$C$171=1,0,IF(Calculations!$C$171=2,Calculations!F95/1000000*0.4536,IF($C$171=3,Calculations!H95/1000000*0.4536,Calculations!J95/1000000*0.4536))),$H$75*IF(Calculations!$C$171=1,0,IF(Calculations!$C$171=2,Calculations!F95/1000000*0.4536,IF($C$171=3,Calculations!H95/1000000*0.4536,Calculations!J95/1000000*0.4536))))</f>
        <v>0</v>
      </c>
      <c r="L95" s="149" t="s">
        <v>177</v>
      </c>
      <c r="M95" s="158" t="s">
        <v>181</v>
      </c>
      <c r="R95" s="130"/>
      <c r="S95" s="130"/>
    </row>
    <row r="96" spans="3:19" ht="15">
      <c r="C96" s="150" t="s">
        <v>89</v>
      </c>
      <c r="D96" s="144" t="s">
        <v>90</v>
      </c>
      <c r="E96" s="161" t="s">
        <v>180</v>
      </c>
      <c r="F96" s="147">
        <v>2.4E-06</v>
      </c>
      <c r="G96" s="161" t="s">
        <v>180</v>
      </c>
      <c r="H96" s="147">
        <v>2.4E-06</v>
      </c>
      <c r="I96" s="161" t="s">
        <v>180</v>
      </c>
      <c r="J96" s="147">
        <v>2.4E-06</v>
      </c>
      <c r="K96" s="160">
        <f>IF('Input-Output'!$E$26&gt;0,Calculations!$D$75*IF(Calculations!$C$171=1,0,IF(Calculations!$C$171=2,Calculations!F96/1000000*0.4536,IF($C$171=3,Calculations!H96/1000000*0.4536,Calculations!J96/1000000*0.4536))),$H$75*IF(Calculations!$C$171=1,0,IF(Calculations!$C$171=2,Calculations!F96/1000000*0.4536,IF($C$171=3,Calculations!H96/1000000*0.4536,Calculations!J96/1000000*0.4536))))</f>
        <v>0</v>
      </c>
      <c r="L96" s="149" t="s">
        <v>177</v>
      </c>
      <c r="M96" s="158"/>
      <c r="R96" s="130"/>
      <c r="S96" s="130"/>
    </row>
    <row r="97" spans="3:19" ht="15">
      <c r="C97" s="150" t="s">
        <v>95</v>
      </c>
      <c r="D97" s="144" t="s">
        <v>96</v>
      </c>
      <c r="E97" s="161" t="s">
        <v>180</v>
      </c>
      <c r="F97" s="147">
        <v>1.8E-06</v>
      </c>
      <c r="G97" s="161" t="s">
        <v>180</v>
      </c>
      <c r="H97" s="147">
        <v>1.8E-06</v>
      </c>
      <c r="I97" s="161" t="s">
        <v>180</v>
      </c>
      <c r="J97" s="147">
        <v>1.8E-06</v>
      </c>
      <c r="K97" s="160">
        <f>IF('Input-Output'!$E$26&gt;0,Calculations!$D$75*IF(Calculations!$C$171=1,0,IF(Calculations!$C$171=2,Calculations!F97/1000000*0.4536,IF($C$171=3,Calculations!H97/1000000*0.4536,Calculations!J97/1000000*0.4536))),$H$75*IF(Calculations!$C$171=1,0,IF(Calculations!$C$171=2,Calculations!F97/1000000*0.4536,IF($C$171=3,Calculations!H97/1000000*0.4536,Calculations!J97/1000000*0.4536))))</f>
        <v>0</v>
      </c>
      <c r="L97" s="149" t="s">
        <v>177</v>
      </c>
      <c r="M97" s="158" t="s">
        <v>181</v>
      </c>
      <c r="R97" s="130"/>
      <c r="S97" s="130"/>
    </row>
    <row r="98" spans="3:19" ht="15">
      <c r="C98" s="150" t="s">
        <v>54</v>
      </c>
      <c r="D98" s="144" t="s">
        <v>55</v>
      </c>
      <c r="E98" s="159"/>
      <c r="F98" s="147">
        <v>0.0021</v>
      </c>
      <c r="G98" s="159"/>
      <c r="H98" s="147">
        <v>0.0021</v>
      </c>
      <c r="I98" s="159"/>
      <c r="J98" s="147">
        <v>0.0021</v>
      </c>
      <c r="K98" s="160">
        <f>IF('Input-Output'!$E$26&gt;0,Calculations!$D$75*IF(Calculations!$C$171=1,0,IF(Calculations!$C$171=2,Calculations!F98/1000000*0.4536,IF($C$171=3,Calculations!H98/1000000*0.4536,Calculations!J98/1000000*0.4536))),$H$75*IF(Calculations!$C$171=1,0,IF(Calculations!$C$171=2,Calculations!F98/1000000*0.4536,IF($C$171=3,Calculations!H98/1000000*0.4536,Calculations!J98/1000000*0.4536))))</f>
        <v>0</v>
      </c>
      <c r="L98" s="149" t="s">
        <v>176</v>
      </c>
      <c r="M98" s="158"/>
      <c r="R98" s="130"/>
      <c r="S98" s="130"/>
    </row>
    <row r="99" spans="3:19" ht="15">
      <c r="C99" s="150" t="s">
        <v>99</v>
      </c>
      <c r="D99" s="144" t="s">
        <v>100</v>
      </c>
      <c r="E99" s="161" t="s">
        <v>180</v>
      </c>
      <c r="F99" s="147">
        <v>1.2E-06</v>
      </c>
      <c r="G99" s="161" t="s">
        <v>180</v>
      </c>
      <c r="H99" s="147">
        <v>1.2E-06</v>
      </c>
      <c r="I99" s="161" t="s">
        <v>180</v>
      </c>
      <c r="J99" s="147">
        <v>1.2E-06</v>
      </c>
      <c r="K99" s="160">
        <f>IF('Input-Output'!$E$26&gt;0,Calculations!$D$75*IF(Calculations!$C$171=1,0,IF(Calculations!$C$171=2,Calculations!F99/1000000*0.4536,IF($C$171=3,Calculations!H99/1000000*0.4536,Calculations!J99/1000000*0.4536))),$H$75*IF(Calculations!$C$171=1,0,IF(Calculations!$C$171=2,Calculations!F99/1000000*0.4536,IF($C$171=3,Calculations!H99/1000000*0.4536,Calculations!J99/1000000*0.4536))))</f>
        <v>0</v>
      </c>
      <c r="L99" s="149" t="s">
        <v>177</v>
      </c>
      <c r="M99" s="158" t="s">
        <v>181</v>
      </c>
      <c r="R99" s="130"/>
      <c r="S99" s="130"/>
    </row>
    <row r="100" spans="3:19" ht="15">
      <c r="C100" s="150" t="s">
        <v>101</v>
      </c>
      <c r="D100" s="144" t="s">
        <v>102</v>
      </c>
      <c r="E100" s="161" t="s">
        <v>180</v>
      </c>
      <c r="F100" s="147">
        <v>1.8E-06</v>
      </c>
      <c r="G100" s="161" t="s">
        <v>180</v>
      </c>
      <c r="H100" s="147">
        <v>1.8E-06</v>
      </c>
      <c r="I100" s="161" t="s">
        <v>180</v>
      </c>
      <c r="J100" s="147">
        <v>1.8E-06</v>
      </c>
      <c r="K100" s="160">
        <f>IF('Input-Output'!$E$26&gt;0,Calculations!$D$75*IF(Calculations!$C$171=1,0,IF(Calculations!$C$171=2,Calculations!F100/1000000*0.4536,IF($C$171=3,Calculations!H100/1000000*0.4536,Calculations!J100/1000000*0.4536))),$H$75*IF(Calculations!$C$171=1,0,IF(Calculations!$C$171=2,Calculations!F100/1000000*0.4536,IF($C$171=3,Calculations!H100/1000000*0.4536,Calculations!J100/1000000*0.4536))))</f>
        <v>0</v>
      </c>
      <c r="L100" s="149" t="s">
        <v>177</v>
      </c>
      <c r="M100" s="158" t="s">
        <v>181</v>
      </c>
      <c r="R100" s="130"/>
      <c r="S100" s="130"/>
    </row>
    <row r="101" spans="3:19" ht="15">
      <c r="C101" s="150" t="s">
        <v>103</v>
      </c>
      <c r="D101" s="144" t="s">
        <v>104</v>
      </c>
      <c r="E101" s="161" t="s">
        <v>180</v>
      </c>
      <c r="F101" s="147">
        <v>1.2E-06</v>
      </c>
      <c r="G101" s="161" t="s">
        <v>180</v>
      </c>
      <c r="H101" s="147">
        <v>1.2E-06</v>
      </c>
      <c r="I101" s="161" t="s">
        <v>180</v>
      </c>
      <c r="J101" s="147">
        <v>1.2E-06</v>
      </c>
      <c r="K101" s="160">
        <f>IF('Input-Output'!$E$26&gt;0,Calculations!$D$75*IF(Calculations!$C$171=1,0,IF(Calculations!$C$171=2,Calculations!F101/1000000*0.4536,IF($C$171=3,Calculations!H101/1000000*0.4536,Calculations!J101/1000000*0.4536))),$H$75*IF(Calculations!$C$171=1,0,IF(Calculations!$C$171=2,Calculations!F101/1000000*0.4536,IF($C$171=3,Calculations!H101/1000000*0.4536,Calculations!J101/1000000*0.4536))))</f>
        <v>0</v>
      </c>
      <c r="L101" s="149" t="s">
        <v>177</v>
      </c>
      <c r="M101" s="158" t="s">
        <v>181</v>
      </c>
      <c r="R101" s="130"/>
      <c r="S101" s="130"/>
    </row>
    <row r="102" spans="3:19" ht="15">
      <c r="C102" s="150" t="s">
        <v>105</v>
      </c>
      <c r="D102" s="144" t="s">
        <v>106</v>
      </c>
      <c r="E102" s="161" t="s">
        <v>180</v>
      </c>
      <c r="F102" s="147">
        <v>1.8E-06</v>
      </c>
      <c r="G102" s="161" t="s">
        <v>180</v>
      </c>
      <c r="H102" s="147">
        <v>1.8E-06</v>
      </c>
      <c r="I102" s="161" t="s">
        <v>180</v>
      </c>
      <c r="J102" s="147">
        <v>1.8E-06</v>
      </c>
      <c r="K102" s="160">
        <f>IF('Input-Output'!$E$26&gt;0,Calculations!$D$75*IF(Calculations!$C$171=1,0,IF(Calculations!$C$171=2,Calculations!F102/1000000*0.4536,IF($C$171=3,Calculations!H102/1000000*0.4536,Calculations!J102/1000000*0.4536))),$H$75*IF(Calculations!$C$171=1,0,IF(Calculations!$C$171=2,Calculations!F102/1000000*0.4536,IF($C$171=3,Calculations!H102/1000000*0.4536,Calculations!J102/1000000*0.4536))))</f>
        <v>0</v>
      </c>
      <c r="L102" s="149" t="s">
        <v>177</v>
      </c>
      <c r="M102" s="158" t="s">
        <v>181</v>
      </c>
      <c r="R102" s="130"/>
      <c r="S102" s="130"/>
    </row>
    <row r="103" spans="3:19" ht="15">
      <c r="C103" s="150" t="s">
        <v>109</v>
      </c>
      <c r="D103" s="144" t="s">
        <v>110</v>
      </c>
      <c r="E103" s="159"/>
      <c r="F103" s="147">
        <v>2.1</v>
      </c>
      <c r="G103" s="159"/>
      <c r="H103" s="147">
        <v>2.1</v>
      </c>
      <c r="I103" s="159"/>
      <c r="J103" s="147">
        <v>2.1</v>
      </c>
      <c r="K103" s="160">
        <f>IF('Input-Output'!$E$26&gt;0,Calculations!$D$75*IF(Calculations!$C$171=1,0,IF(Calculations!$C$171=2,Calculations!F103/1000000*0.4536,IF($C$171=3,Calculations!H103/1000000*0.4536,Calculations!J103/1000000*0.4536))),$H$75*IF(Calculations!$C$171=1,0,IF(Calculations!$C$171=2,Calculations!F103/1000000*0.4536,IF($C$171=3,Calculations!H103/1000000*0.4536,Calculations!J103/1000000*0.4536))))</f>
        <v>0</v>
      </c>
      <c r="L103" s="149" t="s">
        <v>177</v>
      </c>
      <c r="M103" s="158"/>
      <c r="R103" s="130"/>
      <c r="S103" s="130"/>
    </row>
    <row r="104" spans="3:19" ht="15">
      <c r="C104" s="150" t="s">
        <v>97</v>
      </c>
      <c r="D104" s="144" t="s">
        <v>98</v>
      </c>
      <c r="E104" s="161" t="s">
        <v>180</v>
      </c>
      <c r="F104" s="147">
        <v>1.8E-06</v>
      </c>
      <c r="G104" s="161" t="s">
        <v>180</v>
      </c>
      <c r="H104" s="147">
        <v>1.8E-06</v>
      </c>
      <c r="I104" s="161" t="s">
        <v>180</v>
      </c>
      <c r="J104" s="147">
        <v>1.8E-06</v>
      </c>
      <c r="K104" s="160">
        <f>IF('Input-Output'!$E$26&gt;0,Calculations!$D$75*IF(Calculations!$C$171=1,0,IF(Calculations!$C$171=2,Calculations!F104/1000000*0.4536,IF($C$171=3,Calculations!H104/1000000*0.4536,Calculations!J104/1000000*0.4536))),$H$75*IF(Calculations!$C$171=1,0,IF(Calculations!$C$171=2,Calculations!F104/1000000*0.4536,IF($C$171=3,Calculations!H104/1000000*0.4536,Calculations!J104/1000000*0.4536))))</f>
        <v>0</v>
      </c>
      <c r="L104" s="149" t="s">
        <v>177</v>
      </c>
      <c r="M104" s="158" t="s">
        <v>181</v>
      </c>
      <c r="R104" s="130"/>
      <c r="S104" s="130"/>
    </row>
    <row r="105" spans="3:19" ht="15">
      <c r="C105" s="150" t="s">
        <v>119</v>
      </c>
      <c r="D105" s="144" t="s">
        <v>120</v>
      </c>
      <c r="E105" s="161" t="s">
        <v>180</v>
      </c>
      <c r="F105" s="147">
        <v>1.2E-06</v>
      </c>
      <c r="G105" s="161" t="s">
        <v>180</v>
      </c>
      <c r="H105" s="147">
        <v>1.2E-06</v>
      </c>
      <c r="I105" s="161" t="s">
        <v>180</v>
      </c>
      <c r="J105" s="147">
        <v>1.2E-06</v>
      </c>
      <c r="K105" s="160">
        <f>IF('Input-Output'!$E$26&gt;0,Calculations!$D$75*IF(Calculations!$C$171=1,0,IF(Calculations!$C$171=2,Calculations!F105/1000000*0.4536,IF($C$171=3,Calculations!H105/1000000*0.4536,Calculations!J105/1000000*0.4536))),$H$75*IF(Calculations!$C$171=1,0,IF(Calculations!$C$171=2,Calculations!F105/1000000*0.4536,IF($C$171=3,Calculations!H105/1000000*0.4536,Calculations!J105/1000000*0.4536))))</f>
        <v>0</v>
      </c>
      <c r="L105" s="149" t="s">
        <v>177</v>
      </c>
      <c r="M105" s="158" t="s">
        <v>181</v>
      </c>
      <c r="R105" s="130"/>
      <c r="S105" s="130"/>
    </row>
    <row r="106" spans="3:19" ht="15">
      <c r="C106" s="150" t="s">
        <v>121</v>
      </c>
      <c r="D106" s="144" t="s">
        <v>122</v>
      </c>
      <c r="E106" s="159"/>
      <c r="F106" s="147">
        <v>0.0012</v>
      </c>
      <c r="G106" s="159"/>
      <c r="H106" s="147">
        <v>0.0012</v>
      </c>
      <c r="I106" s="159"/>
      <c r="J106" s="147">
        <v>0.0012</v>
      </c>
      <c r="K106" s="160">
        <f>IF('Input-Output'!$E$26&gt;0,Calculations!$D$75*IF(Calculations!$C$171=1,0,IF(Calculations!$C$171=2,Calculations!F106/1000000*0.4536,IF($C$171=3,Calculations!H106/1000000*0.4536,Calculations!J106/1000000*0.4536))),$H$75*IF(Calculations!$C$171=1,0,IF(Calculations!$C$171=2,Calculations!F106/1000000*0.4536,IF($C$171=3,Calculations!H106/1000000*0.4536,Calculations!J106/1000000*0.4536))))</f>
        <v>0</v>
      </c>
      <c r="L106" s="149" t="s">
        <v>177</v>
      </c>
      <c r="M106" s="158"/>
      <c r="R106" s="130"/>
      <c r="S106" s="130"/>
    </row>
    <row r="107" spans="3:19" ht="15">
      <c r="C107" s="150" t="s">
        <v>123</v>
      </c>
      <c r="D107" s="144" t="s">
        <v>124</v>
      </c>
      <c r="E107" s="159"/>
      <c r="F107" s="147">
        <v>3.1</v>
      </c>
      <c r="G107" s="159"/>
      <c r="H107" s="147">
        <v>3.1</v>
      </c>
      <c r="I107" s="159"/>
      <c r="J107" s="147">
        <v>3.1</v>
      </c>
      <c r="K107" s="160">
        <f>IF('Input-Output'!$E$26&gt;0,Calculations!$D$75*IF(Calculations!$C$171=1,0,IF(Calculations!$C$171=2,Calculations!F107/1000000*0.4536,IF($C$171=3,Calculations!H107/1000000*0.4536,Calculations!J107/1000000*0.4536))),$H$75*IF(Calculations!$C$171=1,0,IF(Calculations!$C$171=2,Calculations!F107/1000000*0.4536,IF($C$171=3,Calculations!H107/1000000*0.4536,Calculations!J107/1000000*0.4536))))</f>
        <v>0</v>
      </c>
      <c r="L107" s="149" t="s">
        <v>177</v>
      </c>
      <c r="M107" s="158"/>
      <c r="R107" s="130"/>
      <c r="S107" s="130"/>
    </row>
    <row r="108" spans="3:19" ht="15">
      <c r="C108" s="150" t="s">
        <v>125</v>
      </c>
      <c r="D108" s="144" t="s">
        <v>126</v>
      </c>
      <c r="E108" s="159"/>
      <c r="F108" s="147">
        <v>3E-06</v>
      </c>
      <c r="G108" s="159"/>
      <c r="H108" s="147">
        <v>3E-06</v>
      </c>
      <c r="I108" s="159"/>
      <c r="J108" s="147">
        <v>3E-06</v>
      </c>
      <c r="K108" s="160">
        <f>IF('Input-Output'!$E$26&gt;0,Calculations!$D$75*IF(Calculations!$C$171=1,0,IF(Calculations!$C$171=2,Calculations!F108/1000000*0.4536,IF($C$171=3,Calculations!H108/1000000*0.4536,Calculations!J108/1000000*0.4536))),$H$75*IF(Calculations!$C$171=1,0,IF(Calculations!$C$171=2,Calculations!F108/1000000*0.4536,IF($C$171=3,Calculations!H108/1000000*0.4536,Calculations!J108/1000000*0.4536))))</f>
        <v>0</v>
      </c>
      <c r="L108" s="149" t="s">
        <v>177</v>
      </c>
      <c r="M108" s="158" t="s">
        <v>181</v>
      </c>
      <c r="R108" s="130"/>
      <c r="S108" s="130"/>
    </row>
    <row r="109" spans="3:19" ht="15">
      <c r="C109" s="150" t="s">
        <v>127</v>
      </c>
      <c r="D109" s="144" t="s">
        <v>128</v>
      </c>
      <c r="E109" s="159"/>
      <c r="F109" s="147">
        <v>2.8E-06</v>
      </c>
      <c r="G109" s="159"/>
      <c r="H109" s="147">
        <v>2.8E-06</v>
      </c>
      <c r="I109" s="159"/>
      <c r="J109" s="147">
        <v>2.8E-06</v>
      </c>
      <c r="K109" s="160">
        <f>IF('Input-Output'!$E$26&gt;0,Calculations!$D$75*IF(Calculations!$C$171=1,0,IF(Calculations!$C$171=2,Calculations!F109/1000000*0.4536,IF($C$171=3,Calculations!H109/1000000*0.4536,Calculations!J109/1000000*0.4536))),$H$75*IF(Calculations!$C$171=1,0,IF(Calculations!$C$171=2,Calculations!F109/1000000*0.4536,IF($C$171=3,Calculations!H109/1000000*0.4536,Calculations!J109/1000000*0.4536))))</f>
        <v>0</v>
      </c>
      <c r="L109" s="149" t="s">
        <v>177</v>
      </c>
      <c r="M109" s="158" t="s">
        <v>181</v>
      </c>
      <c r="R109" s="130"/>
      <c r="S109" s="130"/>
    </row>
    <row r="110" spans="3:19" ht="15">
      <c r="C110" s="150" t="s">
        <v>60</v>
      </c>
      <c r="D110" s="144" t="s">
        <v>61</v>
      </c>
      <c r="E110" s="159"/>
      <c r="F110" s="147">
        <v>0.075</v>
      </c>
      <c r="G110" s="159"/>
      <c r="H110" s="147">
        <v>0.075</v>
      </c>
      <c r="I110" s="159"/>
      <c r="J110" s="147">
        <v>0.075</v>
      </c>
      <c r="K110" s="160">
        <f>IF('Input-Output'!$E$26&gt;0,Calculations!$D$75*IF(Calculations!$C$171=1,0,IF(Calculations!$C$171=2,Calculations!F110/1000000*0.4536,IF($C$171=3,Calculations!H110/1000000*0.4536,Calculations!J110/1000000*0.4536))),$H$75*IF(Calculations!$C$171=1,0,IF(Calculations!$C$171=2,Calculations!F110/1000000*0.4536,IF($C$171=3,Calculations!H110/1000000*0.4536,Calculations!J110/1000000*0.4536))))</f>
        <v>0</v>
      </c>
      <c r="L110" s="149" t="s">
        <v>176</v>
      </c>
      <c r="M110" s="158"/>
      <c r="R110" s="130"/>
      <c r="S110" s="130"/>
    </row>
    <row r="111" spans="3:19" ht="15">
      <c r="C111" s="150" t="s">
        <v>129</v>
      </c>
      <c r="D111" s="144" t="s">
        <v>130</v>
      </c>
      <c r="E111" s="159"/>
      <c r="F111" s="147">
        <v>1.8</v>
      </c>
      <c r="G111" s="159"/>
      <c r="H111" s="147">
        <v>1.8</v>
      </c>
      <c r="I111" s="159"/>
      <c r="J111" s="147">
        <v>1.8</v>
      </c>
      <c r="K111" s="160">
        <f>IF('Input-Output'!$E$26&gt;0,Calculations!$D$75*IF(Calculations!$C$171=1,0,IF(Calculations!$C$171=2,Calculations!F111/1000000*0.4536,IF($C$171=3,Calculations!H111/1000000*0.4536,Calculations!J111/1000000*0.4536))),$H$75*IF(Calculations!$C$171=1,0,IF(Calculations!$C$171=2,Calculations!F111/1000000*0.4536,IF($C$171=3,Calculations!H111/1000000*0.4536,Calculations!J111/1000000*0.4536))))</f>
        <v>0</v>
      </c>
      <c r="L111" s="149" t="s">
        <v>177</v>
      </c>
      <c r="M111" s="158"/>
      <c r="R111" s="130"/>
      <c r="S111" s="130"/>
    </row>
    <row r="112" spans="3:19" ht="15">
      <c r="C112" s="150" t="s">
        <v>131</v>
      </c>
      <c r="D112" s="144" t="s">
        <v>132</v>
      </c>
      <c r="E112" s="161" t="s">
        <v>180</v>
      </c>
      <c r="F112" s="147">
        <v>1.8E-06</v>
      </c>
      <c r="G112" s="161" t="s">
        <v>180</v>
      </c>
      <c r="H112" s="147">
        <v>1.8E-06</v>
      </c>
      <c r="I112" s="161" t="s">
        <v>180</v>
      </c>
      <c r="J112" s="147">
        <v>1.8E-06</v>
      </c>
      <c r="K112" s="160">
        <f>IF('Input-Output'!$E$26&gt;0,Calculations!$D$75*IF(Calculations!$C$171=1,0,IF(Calculations!$C$171=2,Calculations!F112/1000000*0.4536,IF($C$171=3,Calculations!H112/1000000*0.4536,Calculations!J112/1000000*0.4536))),$H$75*IF(Calculations!$C$171=1,0,IF(Calculations!$C$171=2,Calculations!F112/1000000*0.4536,IF($C$171=3,Calculations!H112/1000000*0.4536,Calculations!J112/1000000*0.4536))))</f>
        <v>0</v>
      </c>
      <c r="L112" s="149" t="s">
        <v>177</v>
      </c>
      <c r="M112" s="158" t="s">
        <v>181</v>
      </c>
      <c r="R112" s="130"/>
      <c r="S112" s="130"/>
    </row>
    <row r="113" spans="3:19" ht="15">
      <c r="C113" s="150" t="s">
        <v>137</v>
      </c>
      <c r="D113" s="144" t="s">
        <v>138</v>
      </c>
      <c r="E113" s="159"/>
      <c r="F113" s="147">
        <v>0.00061</v>
      </c>
      <c r="G113" s="159"/>
      <c r="H113" s="147">
        <v>0.00061</v>
      </c>
      <c r="I113" s="159"/>
      <c r="J113" s="147">
        <v>0.00061</v>
      </c>
      <c r="K113" s="160">
        <f>IF('Input-Output'!$E$26&gt;0,Calculations!$D$75*IF(Calculations!$C$171=1,0,IF(Calculations!$C$171=2,Calculations!F113/1000000*0.4536,IF($C$171=3,Calculations!H113/1000000*0.4536,Calculations!J113/1000000*0.4536))),$H$75*IF(Calculations!$C$171=1,0,IF(Calculations!$C$171=2,Calculations!F113/1000000*0.4536,IF($C$171=3,Calculations!H113/1000000*0.4536,Calculations!J113/1000000*0.4536))))</f>
        <v>0</v>
      </c>
      <c r="L113" s="149" t="s">
        <v>177</v>
      </c>
      <c r="M113" s="158"/>
      <c r="R113" s="130"/>
      <c r="S113" s="130"/>
    </row>
    <row r="114" spans="3:19" ht="15">
      <c r="C114" s="150" t="s">
        <v>141</v>
      </c>
      <c r="D114" s="144" t="s">
        <v>142</v>
      </c>
      <c r="E114" s="159"/>
      <c r="F114" s="147">
        <v>2.6</v>
      </c>
      <c r="G114" s="159"/>
      <c r="H114" s="147">
        <v>2.6</v>
      </c>
      <c r="I114" s="159"/>
      <c r="J114" s="147">
        <v>2.6</v>
      </c>
      <c r="K114" s="160">
        <f>IF('Input-Output'!$E$26&gt;0,Calculations!$D$75*IF(Calculations!$C$171=1,0,IF(Calculations!$C$171=2,Calculations!F114/1000000*0.4536,IF($C$171=3,Calculations!H114/1000000*0.4536,Calculations!J114/1000000*0.4536))),$H$75*IF(Calculations!$C$171=1,0,IF(Calculations!$C$171=2,Calculations!F114/1000000*0.4536,IF($C$171=3,Calculations!H114/1000000*0.4536,Calculations!J114/1000000*0.4536))))</f>
        <v>0</v>
      </c>
      <c r="L114" s="149" t="s">
        <v>177</v>
      </c>
      <c r="M114" s="158"/>
      <c r="R114" s="130"/>
      <c r="S114" s="130"/>
    </row>
    <row r="115" spans="3:19" ht="15">
      <c r="C115" s="150" t="s">
        <v>143</v>
      </c>
      <c r="D115" s="144" t="s">
        <v>144</v>
      </c>
      <c r="E115" s="159"/>
      <c r="F115" s="147">
        <v>1.7E-05</v>
      </c>
      <c r="G115" s="159"/>
      <c r="H115" s="147">
        <v>1.7E-05</v>
      </c>
      <c r="I115" s="159"/>
      <c r="J115" s="147">
        <v>1.7E-05</v>
      </c>
      <c r="K115" s="160">
        <f>IF('Input-Output'!$E$26&gt;0,Calculations!$D$75*IF(Calculations!$C$171=1,0,IF(Calculations!$C$171=2,Calculations!F115/1000000*0.4536,IF($C$171=3,Calculations!H115/1000000*0.4536,Calculations!J115/1000000*0.4536))),$H$75*IF(Calculations!$C$171=1,0,IF(Calculations!$C$171=2,Calculations!F115/1000000*0.4536,IF($C$171=3,Calculations!H115/1000000*0.4536,Calculations!J115/1000000*0.4536))))</f>
        <v>0</v>
      </c>
      <c r="L115" s="149" t="s">
        <v>178</v>
      </c>
      <c r="M115" s="158" t="s">
        <v>181</v>
      </c>
      <c r="R115" s="130"/>
      <c r="S115" s="130"/>
    </row>
    <row r="116" spans="3:19" ht="15">
      <c r="C116" s="150" t="s">
        <v>145</v>
      </c>
      <c r="D116" s="144" t="s">
        <v>146</v>
      </c>
      <c r="E116" s="159"/>
      <c r="F116" s="147">
        <v>1.6</v>
      </c>
      <c r="G116" s="159"/>
      <c r="H116" s="147">
        <v>1.6</v>
      </c>
      <c r="I116" s="159"/>
      <c r="J116" s="147">
        <v>1.6</v>
      </c>
      <c r="K116" s="160">
        <f>IF('Input-Output'!$E$26&gt;0,Calculations!$D$75*IF(Calculations!$C$171=1,0,IF(Calculations!$C$171=2,Calculations!F116/1000000*0.4536,IF($C$171=3,Calculations!H116/1000000*0.4536,Calculations!J116/1000000*0.4536))),$H$75*IF(Calculations!$C$171=1,0,IF(Calculations!$C$171=2,Calculations!F116/1000000*0.4536,IF($C$171=3,Calculations!H116/1000000*0.4536,Calculations!J116/1000000*0.4536))))</f>
        <v>0</v>
      </c>
      <c r="L116" s="149" t="s">
        <v>177</v>
      </c>
      <c r="M116" s="158"/>
      <c r="R116" s="130"/>
      <c r="S116" s="130"/>
    </row>
    <row r="117" spans="3:19" ht="15">
      <c r="C117" s="150" t="s">
        <v>147</v>
      </c>
      <c r="D117" s="144" t="s">
        <v>148</v>
      </c>
      <c r="E117" s="159"/>
      <c r="F117" s="147">
        <v>5E-06</v>
      </c>
      <c r="G117" s="159"/>
      <c r="H117" s="147">
        <v>5E-06</v>
      </c>
      <c r="I117" s="159"/>
      <c r="J117" s="147">
        <v>5E-06</v>
      </c>
      <c r="K117" s="160">
        <f>IF('Input-Output'!$E$26&gt;0,Calculations!$D$75*IF(Calculations!$C$171=1,0,IF(Calculations!$C$171=2,Calculations!F117/1000000*0.4536,IF($C$171=3,Calculations!H117/1000000*0.4536,Calculations!J117/1000000*0.4536))),$H$75*IF(Calculations!$C$171=1,0,IF(Calculations!$C$171=2,Calculations!F117/1000000*0.4536,IF($C$171=3,Calculations!H117/1000000*0.4536,Calculations!J117/1000000*0.4536))))</f>
        <v>0</v>
      </c>
      <c r="L117" s="149" t="s">
        <v>177</v>
      </c>
      <c r="M117" s="158" t="s">
        <v>181</v>
      </c>
      <c r="R117" s="130"/>
      <c r="S117" s="130"/>
    </row>
    <row r="118" spans="3:19" ht="15">
      <c r="C118" s="150" t="s">
        <v>154</v>
      </c>
      <c r="D118" s="144" t="s">
        <v>155</v>
      </c>
      <c r="E118" s="159"/>
      <c r="F118" s="147">
        <v>0.0034</v>
      </c>
      <c r="G118" s="159"/>
      <c r="H118" s="147">
        <v>0.0034</v>
      </c>
      <c r="I118" s="159"/>
      <c r="J118" s="147">
        <v>0.0034</v>
      </c>
      <c r="K118" s="160">
        <f>IF('Input-Output'!$E$26&gt;0,Calculations!$D$75*IF(Calculations!$C$171=1,0,IF(Calculations!$C$171=2,Calculations!F118/1000000*0.4536,IF($C$171=3,Calculations!H118/1000000*0.4536,Calculations!J118/1000000*0.4536))),$H$75*IF(Calculations!$C$171=1,0,IF(Calculations!$C$171=2,Calculations!F118/1000000*0.4536,IF($C$171=3,Calculations!H118/1000000*0.4536,Calculations!J118/1000000*0.4536))))</f>
        <v>0</v>
      </c>
      <c r="L118" s="149" t="s">
        <v>179</v>
      </c>
      <c r="M118" s="158"/>
      <c r="R118" s="130"/>
      <c r="S118" s="130"/>
    </row>
    <row r="119" spans="3:19" ht="15">
      <c r="C119" s="150" t="s">
        <v>73</v>
      </c>
      <c r="D119" s="144" t="s">
        <v>59</v>
      </c>
      <c r="E119" s="159"/>
      <c r="F119" s="147" t="s">
        <v>59</v>
      </c>
      <c r="G119" s="159"/>
      <c r="H119" s="147" t="s">
        <v>59</v>
      </c>
      <c r="I119" s="159"/>
      <c r="J119" s="147" t="s">
        <v>59</v>
      </c>
      <c r="K119" s="163">
        <f>SUMIF(M91:M118,M119,K91:K118)</f>
        <v>0</v>
      </c>
      <c r="L119" s="149" t="s">
        <v>177</v>
      </c>
      <c r="M119" s="158" t="s">
        <v>181</v>
      </c>
      <c r="R119" s="130"/>
      <c r="S119" s="130"/>
    </row>
    <row r="120" spans="3:19" ht="15">
      <c r="C120" s="150" t="s">
        <v>91</v>
      </c>
      <c r="D120" s="144" t="s">
        <v>92</v>
      </c>
      <c r="E120" s="161"/>
      <c r="F120" s="147">
        <v>0.0002</v>
      </c>
      <c r="G120" s="161"/>
      <c r="H120" s="147">
        <v>0.0002</v>
      </c>
      <c r="I120" s="161"/>
      <c r="J120" s="147">
        <v>0.0002</v>
      </c>
      <c r="K120" s="163">
        <f>IF('Input-Output'!$E$26&gt;0,Calculations!$D$75*IF(Calculations!$C$171=1,0,IF(Calculations!$C$171=2,Calculations!F120/1000000*0.4536,IF($C$171=3,Calculations!H120/1000000*0.4536,Calculations!J120/1000000*0.4536))),$H$75*IF(Calculations!$C$171=1,0,IF(Calculations!$C$171=2,Calculations!F120/1000000*0.4536,IF($C$171=3,Calculations!H120/1000000*0.4536,Calculations!J120/1000000*0.4536))))</f>
        <v>0</v>
      </c>
      <c r="L120" s="149" t="s">
        <v>177</v>
      </c>
      <c r="M120" s="138"/>
      <c r="R120" s="130"/>
      <c r="S120" s="130"/>
    </row>
    <row r="121" spans="3:19" ht="15">
      <c r="C121" s="150" t="s">
        <v>93</v>
      </c>
      <c r="D121" s="144" t="s">
        <v>94</v>
      </c>
      <c r="E121" s="161"/>
      <c r="F121" s="147">
        <v>0.0044</v>
      </c>
      <c r="G121" s="161"/>
      <c r="H121" s="147">
        <v>0.0044</v>
      </c>
      <c r="I121" s="161"/>
      <c r="J121" s="147">
        <v>0.0044</v>
      </c>
      <c r="K121" s="163">
        <f>IF('Input-Output'!$E$26&gt;0,Calculations!$D$75*IF(Calculations!$C$171=1,0,IF(Calculations!$C$171=2,Calculations!F121/1000000*0.4536,IF($C$171=3,Calculations!H121/1000000*0.4536,Calculations!J121/1000000*0.4536))),$H$75*IF(Calculations!$C$171=1,0,IF(Calculations!$C$171=2,Calculations!F121/1000000*0.4536,IF($C$171=3,Calculations!H121/1000000*0.4536,Calculations!J121/1000000*0.4536))))</f>
        <v>0</v>
      </c>
      <c r="L121" s="149" t="s">
        <v>178</v>
      </c>
      <c r="M121" s="138"/>
      <c r="R121" s="130"/>
      <c r="S121" s="130"/>
    </row>
    <row r="122" spans="3:19" ht="15">
      <c r="C122" s="150" t="s">
        <v>107</v>
      </c>
      <c r="D122" s="144" t="s">
        <v>108</v>
      </c>
      <c r="E122" s="161" t="s">
        <v>180</v>
      </c>
      <c r="F122" s="147">
        <v>1.2E-05</v>
      </c>
      <c r="G122" s="161" t="s">
        <v>180</v>
      </c>
      <c r="H122" s="147">
        <v>1.2E-05</v>
      </c>
      <c r="I122" s="161" t="s">
        <v>180</v>
      </c>
      <c r="J122" s="147">
        <v>1.2E-05</v>
      </c>
      <c r="K122" s="163">
        <f>IF('Input-Output'!$E$26&gt;0,Calculations!$D$75*IF(Calculations!$C$171=1,0,IF(Calculations!$C$171=2,Calculations!F122/1000000*0.4536,IF($C$171=3,Calculations!H122/1000000*0.4536,Calculations!J122/1000000*0.4536))),$H$75*IF(Calculations!$C$171=1,0,IF(Calculations!$C$171=2,Calculations!F122/1000000*0.4536,IF($C$171=3,Calculations!H122/1000000*0.4536,Calculations!J122/1000000*0.4536))))</f>
        <v>0</v>
      </c>
      <c r="L122" s="149" t="s">
        <v>177</v>
      </c>
      <c r="M122" s="138"/>
      <c r="R122" s="130"/>
      <c r="S122" s="130"/>
    </row>
    <row r="123" spans="3:19" ht="15">
      <c r="C123" s="150" t="s">
        <v>56</v>
      </c>
      <c r="D123" s="144" t="s">
        <v>57</v>
      </c>
      <c r="E123" s="161"/>
      <c r="F123" s="147">
        <v>0.0011</v>
      </c>
      <c r="G123" s="161"/>
      <c r="H123" s="147">
        <v>0.0011</v>
      </c>
      <c r="I123" s="161"/>
      <c r="J123" s="147">
        <v>0.0011</v>
      </c>
      <c r="K123" s="163">
        <f>IF('Input-Output'!$E$26&gt;0,Calculations!$D$75*IF(Calculations!$C$171=1,0,IF(Calculations!$C$171=2,Calculations!F123/1000000*0.4536,IF($C$171=3,Calculations!H123/1000000*0.4536,Calculations!J123/1000000*0.4536))),$H$75*IF(Calculations!$C$171=1,0,IF(Calculations!$C$171=2,Calculations!F123/1000000*0.4536,IF($C$171=3,Calculations!H123/1000000*0.4536,Calculations!J123/1000000*0.4536))))</f>
        <v>0</v>
      </c>
      <c r="L123" s="149" t="s">
        <v>178</v>
      </c>
      <c r="M123" s="138"/>
      <c r="R123" s="130"/>
      <c r="S123" s="130"/>
    </row>
    <row r="124" spans="3:19" ht="15">
      <c r="C124" s="150" t="s">
        <v>58</v>
      </c>
      <c r="D124" s="144" t="s">
        <v>59</v>
      </c>
      <c r="E124" s="161"/>
      <c r="F124" s="147">
        <v>0.0014</v>
      </c>
      <c r="G124" s="161"/>
      <c r="H124" s="147">
        <v>0.0014</v>
      </c>
      <c r="I124" s="161"/>
      <c r="J124" s="147">
        <v>0.0014</v>
      </c>
      <c r="K124" s="163">
        <f>IF('Input-Output'!$E$26&gt;0,Calculations!$D$75*IF(Calculations!$C$171=1,0,IF(Calculations!$C$171=2,Calculations!F124/1000000*0.4536,IF($C$171=3,Calculations!H124/1000000*0.4536,Calculations!J124/1000000*0.4536))),$H$75*IF(Calculations!$C$171=1,0,IF(Calculations!$C$171=2,Calculations!F124/1000000*0.4536,IF($C$171=3,Calculations!H124/1000000*0.4536,Calculations!J124/1000000*0.4536))))</f>
        <v>0</v>
      </c>
      <c r="L124" s="149" t="s">
        <v>178</v>
      </c>
      <c r="M124" s="138"/>
      <c r="R124" s="130"/>
      <c r="S124" s="130"/>
    </row>
    <row r="125" spans="3:19" ht="15">
      <c r="C125" s="150" t="s">
        <v>115</v>
      </c>
      <c r="D125" s="144" t="s">
        <v>116</v>
      </c>
      <c r="E125" s="161"/>
      <c r="F125" s="147">
        <v>8.4E-05</v>
      </c>
      <c r="G125" s="161"/>
      <c r="H125" s="147">
        <v>8.4E-05</v>
      </c>
      <c r="I125" s="161"/>
      <c r="J125" s="147">
        <v>8.4E-05</v>
      </c>
      <c r="K125" s="163">
        <f>IF('Input-Output'!$E$26&gt;0,Calculations!$D$75*IF(Calculations!$C$171=1,0,IF(Calculations!$C$171=2,Calculations!F125/1000000*0.4536,IF($C$171=3,Calculations!H125/1000000*0.4536,Calculations!J125/1000000*0.4536))),$H$75*IF(Calculations!$C$171=1,0,IF(Calculations!$C$171=2,Calculations!F125/1000000*0.4536,IF($C$171=3,Calculations!H125/1000000*0.4536,Calculations!J125/1000000*0.4536))))</f>
        <v>0</v>
      </c>
      <c r="L125" s="149" t="s">
        <v>178</v>
      </c>
      <c r="M125" s="138"/>
      <c r="R125" s="130"/>
      <c r="S125" s="130"/>
    </row>
    <row r="126" spans="3:19" ht="15">
      <c r="C126" s="150" t="s">
        <v>117</v>
      </c>
      <c r="D126" s="144" t="s">
        <v>118</v>
      </c>
      <c r="E126" s="161"/>
      <c r="F126" s="147">
        <v>0.00085</v>
      </c>
      <c r="G126" s="161"/>
      <c r="H126" s="147">
        <v>0.00085</v>
      </c>
      <c r="I126" s="161"/>
      <c r="J126" s="147">
        <v>0.00085</v>
      </c>
      <c r="K126" s="163">
        <f>IF('Input-Output'!$E$26&gt;0,Calculations!$D$75*IF(Calculations!$C$171=1,0,IF(Calculations!$C$171=2,Calculations!F126/1000000*0.4536,IF($C$171=3,Calculations!H126/1000000*0.4536,Calculations!J126/1000000*0.4536))),$H$75*IF(Calculations!$C$171=1,0,IF(Calculations!$C$171=2,Calculations!F126/1000000*0.4536,IF($C$171=3,Calculations!H126/1000000*0.4536,Calculations!J126/1000000*0.4536))))</f>
        <v>0</v>
      </c>
      <c r="L126" s="149" t="s">
        <v>179</v>
      </c>
      <c r="M126" s="138"/>
      <c r="R126" s="130"/>
      <c r="S126" s="130"/>
    </row>
    <row r="127" spans="3:19" ht="15">
      <c r="C127" s="150" t="s">
        <v>64</v>
      </c>
      <c r="D127" s="144" t="s">
        <v>65</v>
      </c>
      <c r="E127" s="161"/>
      <c r="F127" s="147">
        <v>0.00038</v>
      </c>
      <c r="G127" s="161"/>
      <c r="H127" s="147">
        <v>0.00038</v>
      </c>
      <c r="I127" s="161"/>
      <c r="J127" s="147">
        <v>0.00038</v>
      </c>
      <c r="K127" s="163">
        <f>IF('Input-Output'!$E$26&gt;0,Calculations!$D$75*IF(Calculations!$C$171=1,0,IF(Calculations!$C$171=2,Calculations!F127/1000000*0.4536,IF($C$171=3,Calculations!H127/1000000*0.4536,Calculations!J127/1000000*0.4536))),$H$75*IF(Calculations!$C$171=1,0,IF(Calculations!$C$171=2,Calculations!F127/1000000*0.4536,IF($C$171=3,Calculations!H127/1000000*0.4536,Calculations!J127/1000000*0.4536))))</f>
        <v>0</v>
      </c>
      <c r="L127" s="149" t="s">
        <v>178</v>
      </c>
      <c r="M127" s="138"/>
      <c r="R127" s="130"/>
      <c r="S127" s="130"/>
    </row>
    <row r="128" spans="3:19" ht="15">
      <c r="C128" s="150" t="s">
        <v>66</v>
      </c>
      <c r="D128" s="144" t="s">
        <v>67</v>
      </c>
      <c r="E128" s="161"/>
      <c r="F128" s="147">
        <v>0.00026</v>
      </c>
      <c r="G128" s="161"/>
      <c r="H128" s="147">
        <v>0.00026</v>
      </c>
      <c r="I128" s="161"/>
      <c r="J128" s="147">
        <v>0.00026</v>
      </c>
      <c r="K128" s="163">
        <f>IF('Input-Output'!$E$26&gt;0,Calculations!$D$75*IF(Calculations!$C$171=1,0,IF(Calculations!$C$171=2,Calculations!F128/1000000*0.4536,IF($C$171=3,Calculations!H128/1000000*0.4536,Calculations!J128/1000000*0.4536))),$H$75*IF(Calculations!$C$171=1,0,IF(Calculations!$C$171=2,Calculations!F128/1000000*0.4536,IF($C$171=3,Calculations!H128/1000000*0.4536,Calculations!J128/1000000*0.4536))))</f>
        <v>0</v>
      </c>
      <c r="L128" s="149" t="s">
        <v>178</v>
      </c>
      <c r="M128" s="138"/>
      <c r="R128" s="130"/>
      <c r="S128" s="130"/>
    </row>
    <row r="129" spans="3:19" ht="15">
      <c r="C129" s="150" t="s">
        <v>135</v>
      </c>
      <c r="D129" s="144" t="s">
        <v>136</v>
      </c>
      <c r="E129" s="161"/>
      <c r="F129" s="147">
        <v>0.0011</v>
      </c>
      <c r="G129" s="161"/>
      <c r="H129" s="147">
        <v>0.0011</v>
      </c>
      <c r="I129" s="161"/>
      <c r="J129" s="147">
        <v>0.0011</v>
      </c>
      <c r="K129" s="163">
        <f>IF('Input-Output'!$E$26&gt;0,Calculations!$D$75*IF(Calculations!$C$171=1,0,IF(Calculations!$C$171=2,Calculations!F129/1000000*0.4536,IF($C$171=3,Calculations!H129/1000000*0.4536,Calculations!J129/1000000*0.4536))),$H$75*IF(Calculations!$C$171=1,0,IF(Calculations!$C$171=2,Calculations!F129/1000000*0.4536,IF($C$171=3,Calculations!H129/1000000*0.4536,Calculations!J129/1000000*0.4536))))</f>
        <v>0</v>
      </c>
      <c r="L129" s="149" t="s">
        <v>178</v>
      </c>
      <c r="M129" s="138"/>
      <c r="R129" s="130"/>
      <c r="S129" s="130"/>
    </row>
    <row r="130" spans="3:19" ht="15">
      <c r="C130" s="150" t="s">
        <v>68</v>
      </c>
      <c r="D130" s="144" t="s">
        <v>69</v>
      </c>
      <c r="E130" s="161"/>
      <c r="F130" s="147">
        <v>0.0021</v>
      </c>
      <c r="G130" s="161"/>
      <c r="H130" s="147">
        <v>0.0021</v>
      </c>
      <c r="I130" s="161"/>
      <c r="J130" s="147">
        <v>0.0021</v>
      </c>
      <c r="K130" s="163">
        <f>IF('Input-Output'!$E$26&gt;0,Calculations!$D$75*IF(Calculations!$C$171=1,0,IF(Calculations!$C$171=2,Calculations!F130/1000000*0.4536,IF($C$171=3,Calculations!H130/1000000*0.4536,Calculations!J130/1000000*0.4536))),$H$75*IF(Calculations!$C$171=1,0,IF(Calculations!$C$171=2,Calculations!F130/1000000*0.4536,IF($C$171=3,Calculations!H130/1000000*0.4536,Calculations!J130/1000000*0.4536))))</f>
        <v>0</v>
      </c>
      <c r="L130" s="149" t="s">
        <v>179</v>
      </c>
      <c r="M130" s="138"/>
      <c r="R130" s="130"/>
      <c r="S130" s="130"/>
    </row>
    <row r="131" spans="3:19" ht="15">
      <c r="C131" s="150" t="s">
        <v>149</v>
      </c>
      <c r="D131" s="144" t="s">
        <v>150</v>
      </c>
      <c r="E131" s="161" t="s">
        <v>180</v>
      </c>
      <c r="F131" s="147">
        <v>2.4E-05</v>
      </c>
      <c r="G131" s="161" t="s">
        <v>180</v>
      </c>
      <c r="H131" s="147">
        <v>2.4E-05</v>
      </c>
      <c r="I131" s="161" t="s">
        <v>180</v>
      </c>
      <c r="J131" s="147">
        <v>2.4E-05</v>
      </c>
      <c r="K131" s="163">
        <f>IF('Input-Output'!$E$26&gt;0,Calculations!$D$75*IF(Calculations!$C$171=1,0,IF(Calculations!$C$171=2,Calculations!F131/1000000*0.4536,IF($C$171=3,Calculations!H131/1000000*0.4536,Calculations!J131/1000000*0.4536))),$H$75*IF(Calculations!$C$171=1,0,IF(Calculations!$C$171=2,Calculations!F131/1000000*0.4536,IF($C$171=3,Calculations!H131/1000000*0.4536,Calculations!J131/1000000*0.4536))))</f>
        <v>0</v>
      </c>
      <c r="L131" s="149" t="s">
        <v>177</v>
      </c>
      <c r="M131" s="138"/>
      <c r="R131" s="130"/>
      <c r="S131" s="130"/>
    </row>
    <row r="132" spans="3:19" ht="15">
      <c r="C132" s="150" t="s">
        <v>156</v>
      </c>
      <c r="D132" s="144" t="s">
        <v>157</v>
      </c>
      <c r="E132" s="161"/>
      <c r="F132" s="147">
        <v>0.0023</v>
      </c>
      <c r="G132" s="161"/>
      <c r="H132" s="147">
        <v>0.0023</v>
      </c>
      <c r="I132" s="161"/>
      <c r="J132" s="147">
        <v>0.0023</v>
      </c>
      <c r="K132" s="163">
        <f>IF('Input-Output'!$E$26&gt;0,Calculations!$D$75*IF(Calculations!$C$171=1,0,IF(Calculations!$C$171=2,Calculations!F132/1000000*0.4536,IF($C$171=3,Calculations!H132/1000000*0.4536,Calculations!J132/1000000*0.4536))),$H$75*IF(Calculations!$C$171=1,0,IF(Calculations!$C$171=2,Calculations!F132/1000000*0.4536,IF($C$171=3,Calculations!H132/1000000*0.4536,Calculations!J132/1000000*0.4536))))</f>
        <v>0</v>
      </c>
      <c r="L132" s="149" t="s">
        <v>178</v>
      </c>
      <c r="M132" s="138"/>
      <c r="R132" s="130"/>
      <c r="S132" s="130"/>
    </row>
    <row r="133" spans="3:19" ht="16.2" thickBot="1">
      <c r="C133" s="164" t="s">
        <v>158</v>
      </c>
      <c r="D133" s="165" t="s">
        <v>159</v>
      </c>
      <c r="E133" s="166"/>
      <c r="F133" s="167">
        <v>0.029</v>
      </c>
      <c r="G133" s="166"/>
      <c r="H133" s="167">
        <v>0.029</v>
      </c>
      <c r="I133" s="166"/>
      <c r="J133" s="167">
        <v>0.029</v>
      </c>
      <c r="K133" s="168">
        <f>IF('Input-Output'!$E$26&gt;0,Calculations!$D$75*IF(Calculations!$C$171=1,0,IF(Calculations!$C$171=2,Calculations!F133/1000000*0.4536,IF($C$171=3,Calculations!H133/1000000*0.4536,Calculations!J133/1000000*0.4536))),$H$75*IF(Calculations!$C$171=1,0,IF(Calculations!$C$171=2,Calculations!F133/1000000*0.4536,IF($C$171=3,Calculations!H133/1000000*0.4536,Calculations!J133/1000000*0.4536))))</f>
        <v>0</v>
      </c>
      <c r="L133" s="169" t="s">
        <v>177</v>
      </c>
      <c r="M133" s="170"/>
      <c r="R133" s="130"/>
      <c r="S133" s="130"/>
    </row>
    <row r="134" spans="3:19" ht="15">
      <c r="C134" s="171" t="s">
        <v>75</v>
      </c>
      <c r="D134" s="171"/>
      <c r="E134" s="128"/>
      <c r="F134" s="172"/>
      <c r="G134" s="128"/>
      <c r="H134" s="172"/>
      <c r="I134" s="128"/>
      <c r="J134" s="172"/>
      <c r="K134" s="172"/>
      <c r="L134" s="128"/>
      <c r="M134" s="160"/>
      <c r="N134" s="173"/>
      <c r="O134" s="127"/>
      <c r="P134" s="130"/>
      <c r="Q134" s="130"/>
      <c r="R134" s="130"/>
      <c r="S134" s="130"/>
    </row>
    <row r="135" spans="3:19" ht="15">
      <c r="C135" s="494" t="s">
        <v>182</v>
      </c>
      <c r="D135" s="494"/>
      <c r="E135" s="494"/>
      <c r="F135" s="494"/>
      <c r="G135" s="175"/>
      <c r="H135" s="176"/>
      <c r="I135" s="175"/>
      <c r="J135" s="176"/>
      <c r="K135" s="176"/>
      <c r="L135" s="175"/>
      <c r="M135" s="130"/>
      <c r="N135" s="121"/>
      <c r="O135" s="130"/>
      <c r="P135" s="130"/>
      <c r="Q135" s="130"/>
      <c r="R135" s="130"/>
      <c r="S135" s="130"/>
    </row>
    <row r="136" spans="3:19" ht="15">
      <c r="C136" s="174" t="s">
        <v>183</v>
      </c>
      <c r="D136" s="174"/>
      <c r="E136" s="174"/>
      <c r="F136" s="174"/>
      <c r="G136" s="174"/>
      <c r="H136" s="177"/>
      <c r="I136" s="174"/>
      <c r="J136" s="177"/>
      <c r="K136" s="177"/>
      <c r="L136" s="174"/>
      <c r="M136" s="174"/>
      <c r="N136" s="120"/>
      <c r="O136" s="120"/>
      <c r="P136" s="120"/>
      <c r="Q136" s="120"/>
      <c r="R136" s="120"/>
      <c r="S136" s="120"/>
    </row>
    <row r="137" spans="3:19" ht="15">
      <c r="C137" s="178"/>
      <c r="D137" s="174"/>
      <c r="E137" s="174"/>
      <c r="F137" s="174"/>
      <c r="G137" s="174"/>
      <c r="H137" s="177"/>
      <c r="I137" s="174"/>
      <c r="J137" s="177"/>
      <c r="K137" s="177"/>
      <c r="L137" s="174"/>
      <c r="M137" s="174"/>
      <c r="N137" s="120"/>
      <c r="O137" s="120"/>
      <c r="P137" s="120"/>
      <c r="Q137" s="120"/>
      <c r="R137" s="120"/>
      <c r="S137" s="120"/>
    </row>
    <row r="138" spans="3:19" ht="15">
      <c r="C138" s="179" t="s">
        <v>184</v>
      </c>
      <c r="D138" s="178"/>
      <c r="E138" s="178"/>
      <c r="F138" s="178"/>
      <c r="G138" s="178"/>
      <c r="H138" s="180"/>
      <c r="I138" s="178"/>
      <c r="J138" s="180"/>
      <c r="K138" s="180"/>
      <c r="L138" s="178"/>
      <c r="M138" s="178"/>
      <c r="N138" s="121"/>
      <c r="O138" s="130"/>
      <c r="P138" s="130"/>
      <c r="Q138" s="130"/>
      <c r="R138" s="130"/>
      <c r="S138" s="130"/>
    </row>
    <row r="139" spans="3:19" ht="16.2">
      <c r="C139" s="130"/>
      <c r="D139" s="130"/>
      <c r="E139" s="181" t="s">
        <v>185</v>
      </c>
      <c r="F139" s="60" t="s">
        <v>186</v>
      </c>
      <c r="G139" s="178"/>
      <c r="H139" s="180"/>
      <c r="I139" s="178"/>
      <c r="J139" s="180"/>
      <c r="K139" s="180"/>
      <c r="L139" s="178"/>
      <c r="M139" s="178"/>
      <c r="N139" s="121"/>
      <c r="O139" s="130"/>
      <c r="P139" s="130"/>
      <c r="Q139" s="130"/>
      <c r="R139" s="130"/>
      <c r="S139" s="130"/>
    </row>
    <row r="140" spans="3:19" ht="16.2">
      <c r="C140" s="130"/>
      <c r="D140" s="130"/>
      <c r="E140" s="181" t="s">
        <v>187</v>
      </c>
      <c r="F140" s="182">
        <f>IF(D75&gt;0,D75,H75)</f>
        <v>0</v>
      </c>
      <c r="G140" s="60" t="s">
        <v>188</v>
      </c>
      <c r="H140" s="180"/>
      <c r="I140" s="178"/>
      <c r="J140" s="180"/>
      <c r="K140" s="180"/>
      <c r="L140" s="178"/>
      <c r="M140" s="178"/>
      <c r="N140" s="121"/>
      <c r="O140" s="130"/>
      <c r="P140" s="130"/>
      <c r="Q140" s="130"/>
      <c r="R140" s="130"/>
      <c r="S140" s="130"/>
    </row>
    <row r="141" spans="3:19" ht="15">
      <c r="C141" s="130"/>
      <c r="D141" s="130"/>
      <c r="E141" s="181" t="s">
        <v>189</v>
      </c>
      <c r="F141" s="183">
        <f>F140*100/1000000*0.4536</f>
        <v>0</v>
      </c>
      <c r="G141" s="178"/>
      <c r="H141" s="180"/>
      <c r="I141" s="178"/>
      <c r="J141" s="180"/>
      <c r="K141" s="180"/>
      <c r="L141" s="178"/>
      <c r="M141" s="178"/>
      <c r="N141" s="121"/>
      <c r="O141" s="130"/>
      <c r="P141" s="130"/>
      <c r="Q141" s="130"/>
      <c r="R141" s="130"/>
      <c r="S141" s="130"/>
    </row>
    <row r="142" spans="3:19" ht="15">
      <c r="C142" s="130"/>
      <c r="D142" s="130"/>
      <c r="E142" s="181"/>
      <c r="F142" s="183"/>
      <c r="G142" s="178"/>
      <c r="H142" s="180"/>
      <c r="I142" s="178"/>
      <c r="J142" s="180"/>
      <c r="K142" s="180"/>
      <c r="L142" s="178"/>
      <c r="M142" s="178"/>
      <c r="N142" s="121"/>
      <c r="O142" s="130"/>
      <c r="P142" s="130"/>
      <c r="Q142" s="130"/>
      <c r="R142" s="130"/>
      <c r="S142" s="130"/>
    </row>
    <row r="143" spans="3:19" ht="15">
      <c r="C143" s="490" t="s">
        <v>312</v>
      </c>
      <c r="D143" s="490"/>
      <c r="E143" s="490"/>
      <c r="F143" s="285"/>
      <c r="G143" s="490" t="s">
        <v>313</v>
      </c>
      <c r="H143" s="490"/>
      <c r="I143" s="490"/>
      <c r="J143" s="180"/>
      <c r="K143" s="180"/>
      <c r="L143" s="178"/>
      <c r="M143" s="178"/>
      <c r="N143" s="121"/>
      <c r="O143" s="130"/>
      <c r="P143" s="130"/>
      <c r="Q143" s="130"/>
      <c r="R143" s="130"/>
      <c r="S143" s="130"/>
    </row>
    <row r="144" spans="3:19" ht="15">
      <c r="C144" s="184" t="s">
        <v>190</v>
      </c>
      <c r="D144" s="175">
        <f>'Input-Output'!$E$36</f>
        <v>0</v>
      </c>
      <c r="E144" s="185" t="str">
        <f>IF(J177=1,"",IF(J177=2,J168,IF(J177=3,J169,IF(J177=4,J170,IF(J177=5,J171,IF(J177=6,J172,IF(J177=7,J173,IF(J177=8,J174,J175))))))))</f>
        <v/>
      </c>
      <c r="F144" s="183"/>
      <c r="G144" s="184" t="s">
        <v>190</v>
      </c>
      <c r="H144" s="175">
        <f>+'Input-Output'!E37</f>
        <v>0</v>
      </c>
      <c r="I144" s="185" t="str">
        <f>IF(J177=1,"",IF(J177=2,J168,IF(J177=3,J169,IF(J177=4,J170,IF(J177=5,J171,IF(J177=6,J172,IF(J177=7,J173,IF(J177=8,J174,J175))))))))</f>
        <v/>
      </c>
      <c r="J144" s="180"/>
      <c r="K144" s="180"/>
      <c r="L144" s="178"/>
      <c r="M144" s="178"/>
      <c r="N144" s="121"/>
      <c r="O144" s="130"/>
      <c r="P144" s="130"/>
      <c r="Q144" s="130"/>
      <c r="R144" s="130"/>
      <c r="S144" s="130"/>
    </row>
    <row r="145" spans="3:19" ht="15">
      <c r="C145" s="184" t="s">
        <v>191</v>
      </c>
      <c r="D145" s="186">
        <v>28.2</v>
      </c>
      <c r="E145" s="185" t="s">
        <v>192</v>
      </c>
      <c r="F145" s="183"/>
      <c r="G145" s="184" t="s">
        <v>191</v>
      </c>
      <c r="H145" s="186">
        <f>+D145*(2-0.8553)</f>
        <v>32.28054</v>
      </c>
      <c r="I145" s="185" t="s">
        <v>192</v>
      </c>
      <c r="J145" s="180"/>
      <c r="K145" s="180"/>
      <c r="L145" s="178"/>
      <c r="M145" s="178"/>
      <c r="N145" s="121"/>
      <c r="O145" s="130"/>
      <c r="P145" s="130"/>
      <c r="Q145" s="130"/>
      <c r="R145" s="130"/>
      <c r="S145" s="130"/>
    </row>
    <row r="146" spans="3:19" ht="15">
      <c r="C146" s="184" t="s">
        <v>193</v>
      </c>
      <c r="D146" s="130">
        <f>AVERAGE(1.08,1.055,1.07,1.07,1.21)</f>
        <v>1.097</v>
      </c>
      <c r="E146" s="185" t="s">
        <v>194</v>
      </c>
      <c r="F146" s="183"/>
      <c r="G146" s="184" t="s">
        <v>193</v>
      </c>
      <c r="H146" s="130">
        <f>+D146*(1-0.33)</f>
        <v>0.7349899999999999</v>
      </c>
      <c r="I146" s="185" t="s">
        <v>194</v>
      </c>
      <c r="J146" s="180"/>
      <c r="K146" s="180"/>
      <c r="L146" s="178"/>
      <c r="M146" s="178"/>
      <c r="N146" s="121"/>
      <c r="O146" s="130"/>
      <c r="P146" s="130"/>
      <c r="Q146" s="130"/>
      <c r="R146" s="130"/>
      <c r="S146" s="130"/>
    </row>
    <row r="147" spans="3:19" ht="15">
      <c r="C147" s="184" t="s">
        <v>195</v>
      </c>
      <c r="D147" s="175">
        <f>IF(J177&lt;6,D144*IF(J177=1,0,IF(J177=2,1,IF(J177=3,3.785412,IF(J177=4,1000,28.316847))))*D145/100*D146,D144*D145/100*IF(J177=6,0.4536,IF(J177=7,1,IF(J177=8,0.001,0.4536/16))))</f>
        <v>0</v>
      </c>
      <c r="E147" s="185" t="s">
        <v>196</v>
      </c>
      <c r="F147" s="183"/>
      <c r="G147" s="184" t="s">
        <v>195</v>
      </c>
      <c r="H147" s="175">
        <f>IF(K177&lt;6,H144*IF(K177=1,0,IF(K177=2,1,IF(K177=3,3.785412,IF(K177=4,1000,28.316847))))*H145/100*H146,H144*H145/100*IF(K177=6,0.4536,IF(K177=7,1,IF(K177=8,0.001,0.4536/16))))</f>
        <v>0</v>
      </c>
      <c r="I147" s="185" t="s">
        <v>196</v>
      </c>
      <c r="J147" s="180"/>
      <c r="K147" s="180"/>
      <c r="L147" s="178"/>
      <c r="M147" s="178"/>
      <c r="N147" s="121"/>
      <c r="O147" s="130"/>
      <c r="P147" s="130"/>
      <c r="Q147" s="130"/>
      <c r="R147" s="130"/>
      <c r="S147" s="130"/>
    </row>
    <row r="148" spans="3:19" ht="15">
      <c r="C148" s="184" t="s">
        <v>197</v>
      </c>
      <c r="D148" s="187">
        <f>D147*IF(M170=2,5.6059/100,0.6272/100)</f>
        <v>0</v>
      </c>
      <c r="E148" s="185" t="s">
        <v>196</v>
      </c>
      <c r="F148" s="183"/>
      <c r="G148" s="184" t="s">
        <v>197</v>
      </c>
      <c r="H148" s="187">
        <f>H147*IF(M170=2,5.6059/100,0.6272/100)</f>
        <v>0</v>
      </c>
      <c r="I148" s="185" t="s">
        <v>196</v>
      </c>
      <c r="J148" s="180"/>
      <c r="K148" s="180"/>
      <c r="L148" s="178"/>
      <c r="M148" s="178"/>
      <c r="N148" s="121"/>
      <c r="O148" s="130"/>
      <c r="P148" s="130"/>
      <c r="Q148" s="130"/>
      <c r="R148" s="130"/>
      <c r="S148" s="130"/>
    </row>
    <row r="149" spans="3:19" ht="15">
      <c r="C149" s="130"/>
      <c r="D149" s="130"/>
      <c r="E149" s="185"/>
      <c r="F149" s="183"/>
      <c r="G149" s="178"/>
      <c r="H149" s="180"/>
      <c r="I149" s="178"/>
      <c r="J149" s="180"/>
      <c r="K149" s="180"/>
      <c r="L149" s="178"/>
      <c r="M149" s="178"/>
      <c r="N149" s="121"/>
      <c r="O149" s="130"/>
      <c r="P149" s="130"/>
      <c r="Q149" s="130"/>
      <c r="R149" s="130"/>
      <c r="S149" s="130"/>
    </row>
    <row r="150" spans="3:19" ht="15">
      <c r="C150" s="184" t="s">
        <v>198</v>
      </c>
      <c r="D150" s="175">
        <f>'Input-Output'!E38</f>
        <v>0</v>
      </c>
      <c r="E150" s="185" t="str">
        <f>IF(L177=1,"",IF(L177=2,L168,IF(L177=3,L169,IF(L177=4,L170,IF(L177=5,L171,IF(L177=6,L172,IF(L177=7,L173,IF(L177=8,L174,L175))))))))</f>
        <v/>
      </c>
      <c r="F150" s="183"/>
      <c r="G150" s="178"/>
      <c r="H150" s="180"/>
      <c r="I150" s="178"/>
      <c r="J150" s="180"/>
      <c r="K150" s="180"/>
      <c r="L150" s="178"/>
      <c r="M150" s="178"/>
      <c r="N150" s="121"/>
      <c r="O150" s="130"/>
      <c r="P150" s="130"/>
      <c r="Q150" s="130"/>
      <c r="R150" s="130"/>
      <c r="S150" s="130"/>
    </row>
    <row r="151" spans="3:19" ht="15">
      <c r="C151" s="184" t="s">
        <v>191</v>
      </c>
      <c r="D151" s="186">
        <v>33</v>
      </c>
      <c r="E151" s="185" t="s">
        <v>192</v>
      </c>
      <c r="F151" s="183"/>
      <c r="G151" s="178"/>
      <c r="H151" s="180"/>
      <c r="I151" s="178"/>
      <c r="J151" s="180"/>
      <c r="K151" s="180"/>
      <c r="L151" s="178"/>
      <c r="M151" s="178"/>
      <c r="N151" s="121"/>
      <c r="O151" s="130"/>
      <c r="P151" s="130"/>
      <c r="Q151" s="130"/>
      <c r="R151" s="130"/>
      <c r="S151" s="130"/>
    </row>
    <row r="152" spans="3:19" ht="15">
      <c r="C152" s="184" t="s">
        <v>193</v>
      </c>
      <c r="D152" s="187">
        <f>AVERAGE(0.99,1,1,1)</f>
        <v>0.9975</v>
      </c>
      <c r="E152" s="185" t="s">
        <v>194</v>
      </c>
      <c r="F152" s="183"/>
      <c r="G152" s="178"/>
      <c r="H152" s="180"/>
      <c r="I152" s="178"/>
      <c r="J152" s="180"/>
      <c r="K152" s="180"/>
      <c r="L152" s="178"/>
      <c r="M152" s="178"/>
      <c r="N152" s="121"/>
      <c r="O152" s="130"/>
      <c r="P152" s="130"/>
      <c r="Q152" s="130"/>
      <c r="R152" s="130"/>
      <c r="S152" s="130"/>
    </row>
    <row r="153" spans="3:19" ht="15">
      <c r="C153" s="184" t="s">
        <v>195</v>
      </c>
      <c r="D153" s="175">
        <f>IF(L177&lt;6,D150*IF(L177=1,0,IF(L177=2,1,IF(L177=3,3.785412,IF(L177=4,1000,28.316847))))*D151/100*D152,D150*D151/100*IF(L177=6,0.4536,IF(L177=7,1,IF(L177=8,0.001,0.4536/16))))</f>
        <v>0</v>
      </c>
      <c r="E153" s="185" t="s">
        <v>196</v>
      </c>
      <c r="F153" s="183"/>
      <c r="G153" s="178"/>
      <c r="H153" s="180"/>
      <c r="I153" s="178"/>
      <c r="J153" s="180"/>
      <c r="K153" s="180"/>
      <c r="L153" s="178"/>
      <c r="M153" s="178"/>
      <c r="N153" s="121"/>
      <c r="O153" s="130"/>
      <c r="P153" s="130"/>
      <c r="Q153" s="130"/>
      <c r="R153" s="130"/>
      <c r="S153" s="130"/>
    </row>
    <row r="154" spans="3:19" ht="15">
      <c r="C154" s="184" t="s">
        <v>197</v>
      </c>
      <c r="D154" s="186">
        <f>D153*IF(M170=2,3.65/100,0.17/100)</f>
        <v>0</v>
      </c>
      <c r="E154" s="185" t="s">
        <v>196</v>
      </c>
      <c r="F154" s="183"/>
      <c r="G154" s="178"/>
      <c r="H154" s="180"/>
      <c r="I154" s="178"/>
      <c r="J154" s="180"/>
      <c r="K154" s="180"/>
      <c r="L154" s="178"/>
      <c r="M154" s="178"/>
      <c r="N154" s="121"/>
      <c r="O154" s="130"/>
      <c r="P154" s="130"/>
      <c r="Q154" s="130"/>
      <c r="R154" s="130"/>
      <c r="S154" s="130"/>
    </row>
    <row r="155" spans="3:19" ht="15">
      <c r="C155" s="130"/>
      <c r="D155" s="130"/>
      <c r="E155" s="181"/>
      <c r="F155" s="183"/>
      <c r="G155" s="178"/>
      <c r="H155" s="180"/>
      <c r="I155" s="178"/>
      <c r="J155" s="180"/>
      <c r="K155" s="180"/>
      <c r="L155" s="178"/>
      <c r="M155" s="178"/>
      <c r="N155" s="121"/>
      <c r="O155" s="130"/>
      <c r="P155" s="130"/>
      <c r="Q155" s="130"/>
      <c r="R155" s="130"/>
      <c r="S155" s="130"/>
    </row>
    <row r="156" spans="3:19" ht="15">
      <c r="C156" s="179" t="s">
        <v>184</v>
      </c>
      <c r="D156" s="178"/>
      <c r="E156" s="178"/>
      <c r="F156" s="178"/>
      <c r="G156" s="178"/>
      <c r="H156" s="180"/>
      <c r="I156" s="178"/>
      <c r="J156" s="180"/>
      <c r="K156" s="180"/>
      <c r="L156" s="178"/>
      <c r="M156" s="178"/>
      <c r="N156" s="121"/>
      <c r="O156" s="130"/>
      <c r="P156" s="130"/>
      <c r="Q156" s="130"/>
      <c r="R156" s="130"/>
      <c r="S156" s="130"/>
    </row>
    <row r="157" spans="3:19" ht="15">
      <c r="C157" s="188" t="s">
        <v>199</v>
      </c>
      <c r="D157" s="178" t="str">
        <f>IF(J177&lt;6,"Volume used (L) X Average VOC content (%) X Average density (kg/L)","Mass used (kg) X Average VOC content (%)")</f>
        <v>Volume used (L) X Average VOC content (%) X Average density (kg/L)</v>
      </c>
      <c r="E157" s="178"/>
      <c r="F157" s="178"/>
      <c r="G157" s="178"/>
      <c r="H157" s="180"/>
      <c r="I157" s="178"/>
      <c r="J157" s="180"/>
      <c r="K157" s="180"/>
      <c r="L157" s="178"/>
      <c r="M157" s="178"/>
      <c r="N157" s="121"/>
      <c r="O157" s="130"/>
      <c r="P157" s="130"/>
      <c r="Q157" s="130"/>
      <c r="R157" s="130"/>
      <c r="S157" s="130"/>
    </row>
    <row r="158" spans="3:19" ht="15">
      <c r="C158" s="188" t="s">
        <v>187</v>
      </c>
      <c r="D158" s="189">
        <f>D144*IF(J177=1,0,IF(J177=2,1,IF(J177=3,3.785412,IF(J177=4,1000,IF(J177=5,28.316847,IF(J177=6,0.4536,IF(J177=7,1,IF(G177=8,0.001,0.4536/16))))))))</f>
        <v>0</v>
      </c>
      <c r="E158" s="484" t="str">
        <f>IF(J177&lt;6," L X 28.2 % X 1.097 kg/L"," kg X 28.2%")</f>
        <v xml:space="preserve"> L X 28.2 % X 1.097 kg/L</v>
      </c>
      <c r="F158" s="484"/>
      <c r="G158" s="178"/>
      <c r="H158" s="180"/>
      <c r="I158" s="178"/>
      <c r="J158" s="180"/>
      <c r="K158" s="180"/>
      <c r="L158" s="178"/>
      <c r="M158" s="178"/>
      <c r="N158" s="121"/>
      <c r="O158" s="130"/>
      <c r="P158" s="130"/>
      <c r="Q158" s="130"/>
      <c r="R158" s="130"/>
      <c r="S158" s="130"/>
    </row>
    <row r="159" spans="3:19" ht="15">
      <c r="C159" s="188" t="s">
        <v>199</v>
      </c>
      <c r="D159" s="485">
        <f>IF(J177&lt;6,D158*D145/100*D146,D158*D145/100)</f>
        <v>0</v>
      </c>
      <c r="E159" s="485"/>
      <c r="F159" s="178"/>
      <c r="G159" s="178"/>
      <c r="H159" s="180"/>
      <c r="I159" s="178"/>
      <c r="J159" s="180"/>
      <c r="K159" s="180"/>
      <c r="L159" s="178"/>
      <c r="M159" s="178"/>
      <c r="N159" s="121"/>
      <c r="O159" s="130"/>
      <c r="P159" s="130"/>
      <c r="Q159" s="130"/>
      <c r="R159" s="130"/>
      <c r="S159" s="130"/>
    </row>
    <row r="160" spans="3:19" ht="15">
      <c r="C160" s="188"/>
      <c r="D160" s="190"/>
      <c r="E160" s="190"/>
      <c r="F160" s="178"/>
      <c r="G160" s="178"/>
      <c r="H160" s="180"/>
      <c r="I160" s="178"/>
      <c r="J160" s="180"/>
      <c r="K160" s="180"/>
      <c r="L160" s="178"/>
      <c r="M160" s="178"/>
      <c r="N160" s="121"/>
      <c r="O160" s="130"/>
      <c r="P160" s="130"/>
      <c r="Q160" s="130"/>
      <c r="R160" s="130"/>
      <c r="S160" s="130"/>
    </row>
    <row r="161" spans="3:19" ht="15">
      <c r="C161" s="188" t="s">
        <v>200</v>
      </c>
      <c r="D161" s="190" t="s">
        <v>201</v>
      </c>
      <c r="E161" s="190"/>
      <c r="F161" s="178"/>
      <c r="G161" s="178"/>
      <c r="H161" s="180"/>
      <c r="I161" s="178"/>
      <c r="J161" s="180"/>
      <c r="K161" s="180"/>
      <c r="L161" s="178"/>
      <c r="M161" s="178"/>
      <c r="N161" s="121"/>
      <c r="O161" s="130"/>
      <c r="P161" s="130"/>
      <c r="Q161" s="130"/>
      <c r="R161" s="130"/>
      <c r="S161" s="130"/>
    </row>
    <row r="162" spans="3:19" ht="15">
      <c r="C162" s="188" t="s">
        <v>187</v>
      </c>
      <c r="D162" s="191">
        <f>D159</f>
        <v>0</v>
      </c>
      <c r="E162" s="190" t="s">
        <v>202</v>
      </c>
      <c r="F162" s="192">
        <f>IF(M170=2,0.056059,0.006272)</f>
        <v>0.006272</v>
      </c>
      <c r="G162" s="178"/>
      <c r="H162" s="180"/>
      <c r="I162" s="178"/>
      <c r="J162" s="180"/>
      <c r="K162" s="180"/>
      <c r="L162" s="178"/>
      <c r="M162" s="178"/>
      <c r="N162" s="121"/>
      <c r="O162" s="130"/>
      <c r="P162" s="130"/>
      <c r="Q162" s="130"/>
      <c r="R162" s="130"/>
      <c r="S162" s="130"/>
    </row>
    <row r="163" spans="3:19" ht="15">
      <c r="C163" s="188" t="s">
        <v>200</v>
      </c>
      <c r="D163" s="191">
        <f>D147*F162</f>
        <v>0</v>
      </c>
      <c r="E163" s="190"/>
      <c r="F163" s="178"/>
      <c r="G163" s="178"/>
      <c r="H163" s="180"/>
      <c r="I163" s="178"/>
      <c r="J163" s="180"/>
      <c r="K163" s="180"/>
      <c r="L163" s="178"/>
      <c r="M163" s="178"/>
      <c r="N163" s="121"/>
      <c r="O163" s="130"/>
      <c r="P163" s="130"/>
      <c r="Q163" s="130"/>
      <c r="R163" s="130"/>
      <c r="S163" s="130"/>
    </row>
    <row r="164" spans="3:19" ht="16.2" thickBot="1">
      <c r="C164" s="178"/>
      <c r="D164" s="178"/>
      <c r="E164" s="178"/>
      <c r="F164" s="178"/>
      <c r="G164" s="178"/>
      <c r="H164" s="180"/>
      <c r="I164" s="178"/>
      <c r="J164" s="180"/>
      <c r="K164" s="180"/>
      <c r="L164" s="178"/>
      <c r="M164" s="178"/>
      <c r="N164" s="121"/>
      <c r="O164" s="130"/>
      <c r="P164" s="130"/>
      <c r="Q164" s="130"/>
      <c r="R164" s="130"/>
      <c r="S164" s="130"/>
    </row>
    <row r="165" spans="3:19" ht="16.2" thickBot="1">
      <c r="C165" s="486" t="s">
        <v>203</v>
      </c>
      <c r="D165" s="487"/>
      <c r="E165" s="487"/>
      <c r="F165" s="487"/>
      <c r="G165" s="487"/>
      <c r="H165" s="487"/>
      <c r="I165" s="487"/>
      <c r="J165" s="487"/>
      <c r="K165" s="487"/>
      <c r="L165" s="487"/>
      <c r="M165" s="488"/>
      <c r="N165" s="121"/>
      <c r="O165" s="130"/>
      <c r="P165" s="130"/>
      <c r="Q165" s="130"/>
      <c r="R165" s="130"/>
      <c r="S165" s="130"/>
    </row>
    <row r="166" spans="3:19" ht="15">
      <c r="C166" s="233" t="s">
        <v>204</v>
      </c>
      <c r="D166" s="234"/>
      <c r="E166" s="234"/>
      <c r="F166" s="235" t="s">
        <v>205</v>
      </c>
      <c r="G166" s="234"/>
      <c r="H166" s="235" t="s">
        <v>205</v>
      </c>
      <c r="I166" s="234"/>
      <c r="J166" s="235" t="s">
        <v>206</v>
      </c>
      <c r="K166" s="235" t="s">
        <v>314</v>
      </c>
      <c r="L166" s="235" t="s">
        <v>207</v>
      </c>
      <c r="M166" s="236" t="s">
        <v>208</v>
      </c>
      <c r="N166" s="121"/>
      <c r="O166" s="130"/>
      <c r="P166" s="130"/>
      <c r="Q166" s="130"/>
      <c r="R166" s="130"/>
      <c r="S166" s="130"/>
    </row>
    <row r="167" spans="3:19" ht="15">
      <c r="C167" s="195" t="s">
        <v>254</v>
      </c>
      <c r="D167" s="193"/>
      <c r="E167" s="193"/>
      <c r="F167" s="237" t="s">
        <v>210</v>
      </c>
      <c r="G167" s="193"/>
      <c r="H167" s="237" t="s">
        <v>210</v>
      </c>
      <c r="I167" s="238"/>
      <c r="J167" s="193" t="s">
        <v>210</v>
      </c>
      <c r="K167" s="193" t="s">
        <v>210</v>
      </c>
      <c r="L167" s="193" t="s">
        <v>210</v>
      </c>
      <c r="M167" s="194" t="s">
        <v>209</v>
      </c>
      <c r="N167" s="121"/>
      <c r="O167" s="130"/>
      <c r="P167" s="130"/>
      <c r="Q167" s="130"/>
      <c r="R167" s="130"/>
      <c r="S167" s="130"/>
    </row>
    <row r="168" spans="3:19" ht="15">
      <c r="C168" s="195" t="s">
        <v>211</v>
      </c>
      <c r="D168" s="193"/>
      <c r="E168" s="193"/>
      <c r="F168" s="193" t="s">
        <v>212</v>
      </c>
      <c r="G168" s="193"/>
      <c r="H168" s="193" t="s">
        <v>162</v>
      </c>
      <c r="I168" s="238"/>
      <c r="J168" s="193" t="s">
        <v>213</v>
      </c>
      <c r="K168" s="193" t="s">
        <v>213</v>
      </c>
      <c r="L168" s="193" t="s">
        <v>213</v>
      </c>
      <c r="M168" s="194" t="s">
        <v>214</v>
      </c>
      <c r="N168" s="121"/>
      <c r="O168" s="130"/>
      <c r="P168" s="130"/>
      <c r="Q168" s="130"/>
      <c r="R168" s="130"/>
      <c r="S168" s="130"/>
    </row>
    <row r="169" spans="3:19" ht="15">
      <c r="C169" s="195" t="s">
        <v>215</v>
      </c>
      <c r="D169" s="193"/>
      <c r="E169" s="193"/>
      <c r="F169" s="193" t="s">
        <v>216</v>
      </c>
      <c r="G169" s="193"/>
      <c r="H169" s="193" t="s">
        <v>350</v>
      </c>
      <c r="I169" s="238"/>
      <c r="J169" s="193" t="s">
        <v>217</v>
      </c>
      <c r="K169" s="193" t="s">
        <v>217</v>
      </c>
      <c r="L169" s="193" t="s">
        <v>217</v>
      </c>
      <c r="M169" s="194" t="s">
        <v>218</v>
      </c>
      <c r="N169" s="121"/>
      <c r="O169" s="130"/>
      <c r="P169" s="130"/>
      <c r="Q169" s="130"/>
      <c r="R169" s="130"/>
      <c r="S169" s="130"/>
    </row>
    <row r="170" spans="3:19" ht="15">
      <c r="C170" s="482" t="s">
        <v>219</v>
      </c>
      <c r="D170" s="483"/>
      <c r="E170" s="193"/>
      <c r="F170" s="193">
        <v>2</v>
      </c>
      <c r="G170" s="193"/>
      <c r="H170" s="193">
        <v>2</v>
      </c>
      <c r="I170" s="238"/>
      <c r="J170" s="193" t="s">
        <v>212</v>
      </c>
      <c r="K170" s="193" t="s">
        <v>212</v>
      </c>
      <c r="L170" s="193" t="s">
        <v>212</v>
      </c>
      <c r="M170" s="194">
        <v>1</v>
      </c>
      <c r="N170" s="121"/>
      <c r="O170" s="130"/>
      <c r="P170" s="130"/>
      <c r="Q170" s="130"/>
      <c r="R170" s="130"/>
      <c r="S170" s="130"/>
    </row>
    <row r="171" spans="3:19" ht="15">
      <c r="C171" s="195">
        <v>2</v>
      </c>
      <c r="D171" s="193"/>
      <c r="E171" s="193"/>
      <c r="F171" s="193"/>
      <c r="G171" s="193"/>
      <c r="H171" s="193"/>
      <c r="I171" s="238"/>
      <c r="J171" s="193" t="s">
        <v>216</v>
      </c>
      <c r="K171" s="193" t="s">
        <v>216</v>
      </c>
      <c r="L171" s="193" t="s">
        <v>216</v>
      </c>
      <c r="M171" s="194"/>
      <c r="N171" s="121"/>
      <c r="O171" s="130"/>
      <c r="P171" s="130"/>
      <c r="Q171" s="130"/>
      <c r="R171" s="130"/>
      <c r="S171" s="130"/>
    </row>
    <row r="172" spans="3:19" ht="15">
      <c r="C172" s="195"/>
      <c r="D172" s="193"/>
      <c r="E172" s="193"/>
      <c r="F172" s="193"/>
      <c r="G172" s="193"/>
      <c r="H172" s="193"/>
      <c r="I172" s="238"/>
      <c r="J172" s="193" t="s">
        <v>220</v>
      </c>
      <c r="K172" s="193" t="s">
        <v>220</v>
      </c>
      <c r="L172" s="193" t="s">
        <v>220</v>
      </c>
      <c r="M172" s="194"/>
      <c r="N172" s="121"/>
      <c r="O172" s="130"/>
      <c r="P172" s="130"/>
      <c r="Q172" s="130"/>
      <c r="R172" s="130"/>
      <c r="S172" s="130"/>
    </row>
    <row r="173" spans="3:19" ht="15">
      <c r="C173" s="195"/>
      <c r="D173" s="193"/>
      <c r="E173" s="193"/>
      <c r="F173" s="193"/>
      <c r="G173" s="193"/>
      <c r="H173" s="193"/>
      <c r="I173" s="238"/>
      <c r="J173" s="193" t="s">
        <v>221</v>
      </c>
      <c r="K173" s="193" t="s">
        <v>221</v>
      </c>
      <c r="L173" s="193" t="s">
        <v>221</v>
      </c>
      <c r="M173" s="194"/>
      <c r="N173" s="121"/>
      <c r="O173" s="130"/>
      <c r="P173" s="130"/>
      <c r="Q173" s="130"/>
      <c r="R173" s="130"/>
      <c r="S173" s="130"/>
    </row>
    <row r="174" spans="3:19" ht="15">
      <c r="C174" s="195"/>
      <c r="D174" s="193"/>
      <c r="E174" s="193"/>
      <c r="F174" s="193"/>
      <c r="G174" s="193"/>
      <c r="H174" s="193"/>
      <c r="I174" s="238"/>
      <c r="J174" s="193" t="s">
        <v>222</v>
      </c>
      <c r="K174" s="193" t="s">
        <v>222</v>
      </c>
      <c r="L174" s="193" t="s">
        <v>222</v>
      </c>
      <c r="M174" s="194"/>
      <c r="N174" s="121"/>
      <c r="O174" s="130"/>
      <c r="P174" s="130"/>
      <c r="Q174" s="130"/>
      <c r="R174" s="130"/>
      <c r="S174" s="130"/>
    </row>
    <row r="175" spans="3:19" ht="15">
      <c r="C175" s="195"/>
      <c r="D175" s="193"/>
      <c r="E175" s="193"/>
      <c r="F175" s="193"/>
      <c r="G175" s="193"/>
      <c r="H175" s="193"/>
      <c r="I175" s="238"/>
      <c r="J175" s="193" t="s">
        <v>223</v>
      </c>
      <c r="K175" s="193" t="s">
        <v>223</v>
      </c>
      <c r="L175" s="193" t="s">
        <v>223</v>
      </c>
      <c r="M175" s="194"/>
      <c r="N175" s="121"/>
      <c r="O175" s="130"/>
      <c r="P175" s="130"/>
      <c r="Q175" s="130"/>
      <c r="R175" s="130"/>
      <c r="S175" s="130"/>
    </row>
    <row r="176" spans="3:19" ht="15">
      <c r="C176" s="195"/>
      <c r="D176" s="193"/>
      <c r="E176" s="193"/>
      <c r="F176" s="193"/>
      <c r="G176" s="193"/>
      <c r="H176" s="193"/>
      <c r="I176" s="238"/>
      <c r="J176" s="193"/>
      <c r="K176" s="193"/>
      <c r="L176" s="193"/>
      <c r="M176" s="194"/>
      <c r="N176" s="121"/>
      <c r="O176" s="130"/>
      <c r="P176" s="130"/>
      <c r="Q176" s="130"/>
      <c r="R176" s="130"/>
      <c r="S176" s="130"/>
    </row>
    <row r="177" spans="3:19" ht="16.2" thickBot="1">
      <c r="C177" s="239"/>
      <c r="D177" s="196"/>
      <c r="E177" s="196"/>
      <c r="F177" s="196"/>
      <c r="G177" s="196"/>
      <c r="H177" s="196"/>
      <c r="I177" s="240"/>
      <c r="J177" s="196">
        <v>1</v>
      </c>
      <c r="K177" s="196">
        <v>1</v>
      </c>
      <c r="L177" s="196">
        <v>1</v>
      </c>
      <c r="M177" s="241"/>
      <c r="N177" s="121"/>
      <c r="O177" s="130"/>
      <c r="P177" s="130"/>
      <c r="Q177" s="130"/>
      <c r="R177" s="130"/>
      <c r="S177" s="130"/>
    </row>
    <row r="178" spans="3:19" ht="15">
      <c r="C178" s="178"/>
      <c r="D178" s="178"/>
      <c r="E178" s="178"/>
      <c r="F178" s="178"/>
      <c r="G178" s="178"/>
      <c r="H178" s="180"/>
      <c r="I178" s="130"/>
      <c r="J178" s="178"/>
      <c r="K178" s="178"/>
      <c r="L178" s="178"/>
      <c r="M178" s="178"/>
      <c r="N178" s="121"/>
      <c r="O178" s="130"/>
      <c r="P178" s="130"/>
      <c r="Q178" s="130"/>
      <c r="R178" s="130"/>
      <c r="S178" s="130"/>
    </row>
    <row r="179" spans="3:19" ht="15.75">
      <c r="C179" s="178"/>
      <c r="D179" s="178"/>
      <c r="E179" s="178"/>
      <c r="F179" s="178"/>
      <c r="G179" s="178"/>
      <c r="H179" s="180"/>
      <c r="I179" s="130"/>
      <c r="J179" s="178"/>
      <c r="K179" s="178"/>
      <c r="L179" s="178"/>
      <c r="M179" s="178"/>
      <c r="N179" s="121"/>
      <c r="O179" s="130"/>
      <c r="P179" s="130"/>
      <c r="Q179" s="130"/>
      <c r="R179" s="130"/>
      <c r="S179" s="130"/>
    </row>
    <row r="180" ht="15.75"/>
    <row r="181" ht="15.75"/>
  </sheetData>
  <sheetProtection sheet="1" objects="1" scenarios="1"/>
  <mergeCells count="23">
    <mergeCell ref="L77:L79"/>
    <mergeCell ref="E78:J78"/>
    <mergeCell ref="D9:D10"/>
    <mergeCell ref="C170:D170"/>
    <mergeCell ref="E158:F158"/>
    <mergeCell ref="D159:E159"/>
    <mergeCell ref="C165:M165"/>
    <mergeCell ref="E77:J77"/>
    <mergeCell ref="C143:E143"/>
    <mergeCell ref="G143:I143"/>
    <mergeCell ref="E79:F79"/>
    <mergeCell ref="C9:C10"/>
    <mergeCell ref="I79:J79"/>
    <mergeCell ref="C63:H63"/>
    <mergeCell ref="E9:H9"/>
    <mergeCell ref="C135:F135"/>
    <mergeCell ref="G79:H79"/>
    <mergeCell ref="C6:G6"/>
    <mergeCell ref="C7:G7"/>
    <mergeCell ref="C67:H69"/>
    <mergeCell ref="C65:H65"/>
    <mergeCell ref="C64:H64"/>
    <mergeCell ref="G40:H45"/>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3" tint="-0.4999699890613556"/>
  </sheetPr>
  <dimension ref="A1:D53"/>
  <sheetViews>
    <sheetView workbookViewId="0" topLeftCell="A1"/>
  </sheetViews>
  <sheetFormatPr defaultColWidth="9.140625" defaultRowHeight="15"/>
  <cols>
    <col min="1" max="1" width="10.140625" style="4" customWidth="1"/>
    <col min="2" max="2" width="17.7109375" style="4" customWidth="1"/>
    <col min="3" max="3" width="101.421875" style="4" customWidth="1"/>
    <col min="4" max="4" width="101.28125" style="4" customWidth="1"/>
    <col min="5" max="16384" width="9.140625" style="4" customWidth="1"/>
  </cols>
  <sheetData>
    <row r="1" ht="20.25">
      <c r="C1" s="7"/>
    </row>
    <row r="2" ht="20.25">
      <c r="C2" s="7"/>
    </row>
    <row r="3" ht="20.25">
      <c r="C3" s="7"/>
    </row>
    <row r="4" ht="15.6">
      <c r="C4" s="37" t="s">
        <v>0</v>
      </c>
    </row>
    <row r="5" s="395" customFormat="1" ht="18" customHeight="1">
      <c r="C5" s="394" t="str">
        <f>Instructions!C4</f>
        <v>Version 3.5, Last Updated: November 21, 2013 SI</v>
      </c>
    </row>
    <row r="6" ht="15" thickBot="1"/>
    <row r="7" spans="3:4" ht="48" thickBot="1">
      <c r="C7" s="221" t="s">
        <v>34</v>
      </c>
      <c r="D7" s="6"/>
    </row>
    <row r="8" spans="3:4" ht="16.5" thickBot="1">
      <c r="C8" s="8"/>
      <c r="D8" s="6"/>
    </row>
    <row r="9" ht="31.5">
      <c r="C9" s="310" t="s">
        <v>329</v>
      </c>
    </row>
    <row r="10" spans="1:3" s="13" customFormat="1" ht="16.5" thickBot="1">
      <c r="A10" s="48"/>
      <c r="B10" s="48"/>
      <c r="C10" s="396" t="s">
        <v>17</v>
      </c>
    </row>
    <row r="11" spans="1:3" s="13" customFormat="1" ht="31.2">
      <c r="A11" s="48"/>
      <c r="B11" s="48"/>
      <c r="C11" s="310" t="s">
        <v>330</v>
      </c>
    </row>
    <row r="12" spans="1:3" s="13" customFormat="1" ht="16.5" thickBot="1">
      <c r="A12" s="48"/>
      <c r="B12" s="48"/>
      <c r="C12" s="396" t="s">
        <v>305</v>
      </c>
    </row>
    <row r="13" spans="1:3" s="13" customFormat="1" ht="47.25">
      <c r="A13" s="48"/>
      <c r="B13" s="48"/>
      <c r="C13" s="310" t="s">
        <v>331</v>
      </c>
    </row>
    <row r="14" spans="1:3" s="13" customFormat="1" ht="16.2" thickBot="1">
      <c r="A14" s="48"/>
      <c r="B14" s="48"/>
      <c r="C14" s="396" t="s">
        <v>315</v>
      </c>
    </row>
    <row r="15" spans="1:3" ht="31.2">
      <c r="A15" s="49"/>
      <c r="B15" s="49"/>
      <c r="C15" s="311" t="s">
        <v>332</v>
      </c>
    </row>
    <row r="16" spans="1:3" ht="15.6">
      <c r="A16" s="49"/>
      <c r="B16" s="49"/>
      <c r="C16" s="312" t="s">
        <v>253</v>
      </c>
    </row>
    <row r="17" ht="31.2">
      <c r="C17" s="313" t="s">
        <v>333</v>
      </c>
    </row>
    <row r="18" ht="15.6">
      <c r="C18" s="312" t="s">
        <v>252</v>
      </c>
    </row>
    <row r="19" ht="15.6">
      <c r="C19" s="313"/>
    </row>
    <row r="20" ht="15.6">
      <c r="C20" s="313" t="s">
        <v>251</v>
      </c>
    </row>
    <row r="21" ht="15.6">
      <c r="C21" s="313" t="s">
        <v>250</v>
      </c>
    </row>
    <row r="22" ht="15.6">
      <c r="C22" s="312" t="s">
        <v>249</v>
      </c>
    </row>
    <row r="23" ht="15.6">
      <c r="C23" s="313" t="s">
        <v>248</v>
      </c>
    </row>
    <row r="24" ht="15.6">
      <c r="C24" s="312" t="s">
        <v>247</v>
      </c>
    </row>
    <row r="25" ht="15.6">
      <c r="C25" s="313" t="s">
        <v>246</v>
      </c>
    </row>
    <row r="26" ht="15.6">
      <c r="C26" s="312" t="s">
        <v>245</v>
      </c>
    </row>
    <row r="27" ht="15.6">
      <c r="C27" s="313" t="s">
        <v>244</v>
      </c>
    </row>
    <row r="28" ht="15.6">
      <c r="C28" s="312" t="s">
        <v>243</v>
      </c>
    </row>
    <row r="29" ht="15.6">
      <c r="C29" s="313" t="s">
        <v>242</v>
      </c>
    </row>
    <row r="30" ht="15.6">
      <c r="C30" s="312" t="s">
        <v>241</v>
      </c>
    </row>
    <row r="31" ht="15.6">
      <c r="C31" s="313" t="s">
        <v>240</v>
      </c>
    </row>
    <row r="32" ht="15.6">
      <c r="C32" s="312" t="s">
        <v>239</v>
      </c>
    </row>
    <row r="33" ht="15.6">
      <c r="C33" s="313" t="s">
        <v>238</v>
      </c>
    </row>
    <row r="34" ht="15.6">
      <c r="C34" s="312" t="s">
        <v>237</v>
      </c>
    </row>
    <row r="35" ht="15.6">
      <c r="C35" s="313" t="s">
        <v>236</v>
      </c>
    </row>
    <row r="36" ht="15.6">
      <c r="C36" s="312" t="s">
        <v>235</v>
      </c>
    </row>
    <row r="37" ht="15" thickBot="1">
      <c r="C37" s="314"/>
    </row>
    <row r="38" ht="15">
      <c r="C38" s="49"/>
    </row>
    <row r="39" ht="21" thickBot="1">
      <c r="C39" s="255" t="s">
        <v>293</v>
      </c>
    </row>
    <row r="40" ht="30">
      <c r="C40" s="315" t="s">
        <v>273</v>
      </c>
    </row>
    <row r="41" ht="43.8">
      <c r="C41" s="316" t="s">
        <v>274</v>
      </c>
    </row>
    <row r="42" ht="43.8">
      <c r="C42" s="316" t="s">
        <v>275</v>
      </c>
    </row>
    <row r="43" ht="30">
      <c r="C43" s="316" t="s">
        <v>276</v>
      </c>
    </row>
    <row r="44" ht="16.2" thickBot="1">
      <c r="C44" s="317"/>
    </row>
    <row r="45" ht="17.4">
      <c r="C45" s="397" t="s">
        <v>364</v>
      </c>
    </row>
    <row r="47" ht="15"/>
    <row r="48" ht="15"/>
    <row r="49" ht="15"/>
    <row r="51" s="395" customFormat="1" ht="15.6">
      <c r="C51" s="25" t="s">
        <v>39</v>
      </c>
    </row>
    <row r="52" ht="16.2" thickBot="1">
      <c r="C52" s="47"/>
    </row>
    <row r="53" ht="65.4" thickBot="1">
      <c r="C53" s="56" t="s">
        <v>40</v>
      </c>
    </row>
  </sheetData>
  <sheetProtection sheet="1" objects="1" scenarios="1"/>
  <hyperlinks>
    <hyperlink ref="C10" r:id="rId1" display="http://www.arb.ca.gov/toxics/dryclean/finaldrycleantechreport.pdf"/>
    <hyperlink ref="C16" r:id="rId2" display="http://www.epa.gov/ttn/chief/ap42/ch01/final/c01s04.pdf"/>
    <hyperlink ref="C22" r:id="rId3" display="http://www.abccompounding.com/abc/"/>
    <hyperlink ref="C36" r:id="rId4" display="http://spartanchemical.com/web/webhome.nsf"/>
    <hyperlink ref="C34" r:id="rId5" display="http://www.dharmatrading.com/"/>
    <hyperlink ref="C32" r:id="rId6" display="http://www.hcronline.com/"/>
    <hyperlink ref="C30" r:id="rId7" display="http://www.unitedlabsinc.com/canada/index.asp?nodeid=id4"/>
    <hyperlink ref="C28" r:id="rId8" display="http://www.cleaningproductsworld.com/"/>
    <hyperlink ref="C26" r:id="rId9" display="http://www.benmanind.com/"/>
    <hyperlink ref="C24" r:id="rId10" display="http://www.kikcorp.com/"/>
    <hyperlink ref="C18" r:id="rId11" display="http://www.aciscience.org/docs/Cleaning_Product_Air_Emissions_from_WWTPs_-_Exec_Summ.pdf"/>
    <hyperlink ref="C45" r:id="rId12" display="http://www.toronto.ca/legdocs/municode/1184_423.pdf"/>
    <hyperlink ref="C14" r:id="rId13" display="http://www.scienceinthebox.com/en_UK/pdf/TS_20035PartI.PDF"/>
  </hyperlinks>
  <printOptions/>
  <pageMargins left="0.7" right="0.7" top="0.75" bottom="0.75" header="0.3" footer="0.3"/>
  <pageSetup horizontalDpi="600" verticalDpi="600" orientation="portrait" r:id="rId15"/>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Pinchin Environmental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 McDonald</dc:creator>
  <cp:keywords/>
  <dc:description/>
  <cp:lastModifiedBy>bmohamme</cp:lastModifiedBy>
  <cp:lastPrinted>2009-10-13T18:40:01Z</cp:lastPrinted>
  <dcterms:created xsi:type="dcterms:W3CDTF">2009-06-08T16:32:04Z</dcterms:created>
  <dcterms:modified xsi:type="dcterms:W3CDTF">2014-03-20T19:32:36Z</dcterms:modified>
  <cp:category/>
  <cp:version/>
  <cp:contentType/>
  <cp:contentStatus/>
</cp:coreProperties>
</file>