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2120" windowHeight="8220" tabRatio="727" activeTab="0"/>
  </bookViews>
  <sheets>
    <sheet name="Instructions" sheetId="1" r:id="rId1"/>
    <sheet name="Input - Output" sheetId="2" r:id="rId2"/>
    <sheet name="All Substances" sheetId="3" r:id="rId3"/>
    <sheet name="Calculations" sheetId="4" r:id="rId4"/>
    <sheet name="References" sheetId="5" r:id="rId5"/>
  </sheets>
  <definedNames>
    <definedName name="APC">#REF!</definedName>
    <definedName name="Electrode">#REF!</definedName>
    <definedName name="Filters">#REF!</definedName>
    <definedName name="_xlnm.Print_Area" localSheetId="3">'Calculations'!$C$7:$R$40</definedName>
    <definedName name="_xlnm.Print_Area" localSheetId="0">'Instructions'!$C$1:$D$35</definedName>
    <definedName name="Process">#REF!</definedName>
    <definedName name="SMAW">#REF!</definedName>
  </definedNames>
  <calcPr fullCalcOnLoad="1"/>
</workbook>
</file>

<file path=xl/sharedStrings.xml><?xml version="1.0" encoding="utf-8"?>
<sst xmlns="http://schemas.openxmlformats.org/spreadsheetml/2006/main" count="785" uniqueCount="329">
  <si>
    <t>Process</t>
  </si>
  <si>
    <t>n/a</t>
  </si>
  <si>
    <t>pounds</t>
  </si>
  <si>
    <t>=</t>
  </si>
  <si>
    <t>ounces</t>
  </si>
  <si>
    <t>tons (US)</t>
  </si>
  <si>
    <t>tons (UK)</t>
  </si>
  <si>
    <t>Sample Calculations:</t>
  </si>
  <si>
    <t>grams</t>
  </si>
  <si>
    <t>Particulate Matter 2.5 (PM2.5)</t>
  </si>
  <si>
    <t>Wheat Milling</t>
  </si>
  <si>
    <t>Receiving</t>
  </si>
  <si>
    <t>Mill House</t>
  </si>
  <si>
    <t>Straight Truck</t>
  </si>
  <si>
    <t>Hopper Truck</t>
  </si>
  <si>
    <t>Railcar</t>
  </si>
  <si>
    <t>Barge</t>
  </si>
  <si>
    <t>Continuous Barge Unloader</t>
  </si>
  <si>
    <t>Marine Leg</t>
  </si>
  <si>
    <t>Ships</t>
  </si>
  <si>
    <t>ND</t>
  </si>
  <si>
    <t>Corn Dry</t>
  </si>
  <si>
    <t>Oat</t>
  </si>
  <si>
    <t>Handling</t>
  </si>
  <si>
    <t>Uncontrolled</t>
  </si>
  <si>
    <t>Cyclone</t>
  </si>
  <si>
    <t>Roller Mill</t>
  </si>
  <si>
    <t>Cleaning</t>
  </si>
  <si>
    <t>Column Dryer</t>
  </si>
  <si>
    <t>Rack Dryer</t>
  </si>
  <si>
    <t>Self-Cleaning Screens</t>
  </si>
  <si>
    <t>Internal Vibrating</t>
  </si>
  <si>
    <t>Method</t>
  </si>
  <si>
    <t>Sub-Method</t>
  </si>
  <si>
    <t>Milling</t>
  </si>
  <si>
    <t>Rail Car</t>
  </si>
  <si>
    <t>Barge Continuous Unloader</t>
  </si>
  <si>
    <t>Barge Marine Leg</t>
  </si>
  <si>
    <t>Ship</t>
  </si>
  <si>
    <t>Control</t>
  </si>
  <si>
    <t>Wheat</t>
  </si>
  <si>
    <t>Drying</t>
  </si>
  <si>
    <t>List Information</t>
  </si>
  <si>
    <t>Fabric Filter</t>
  </si>
  <si>
    <t>Control Type - General</t>
  </si>
  <si>
    <t>Control Type - Dryer</t>
  </si>
  <si>
    <t>Rack</t>
  </si>
  <si>
    <t>Column</t>
  </si>
  <si>
    <t>Handling (legs, conveyors, scales)</t>
  </si>
  <si>
    <t>PM-10 lb/ton</t>
  </si>
  <si>
    <t>PM-2.5 lb/ton</t>
  </si>
  <si>
    <t>Material</t>
  </si>
  <si>
    <t>Input (tonne)</t>
  </si>
  <si>
    <t>Control Type
1-Uncontrolled
2-Cyclone
3-Fabric Filter</t>
  </si>
  <si>
    <t>Emission</t>
  </si>
  <si>
    <t>Contaminant</t>
  </si>
  <si>
    <t>Rate</t>
  </si>
  <si>
    <t>(kg/yr)</t>
  </si>
  <si>
    <t>11104-93-1</t>
  </si>
  <si>
    <t>N/A</t>
  </si>
  <si>
    <t>2-Methylnaphthalene</t>
  </si>
  <si>
    <t xml:space="preserve">91-57-6 </t>
  </si>
  <si>
    <t>3-Methylchloranthrene</t>
  </si>
  <si>
    <t>56-49-5</t>
  </si>
  <si>
    <t>&lt;</t>
  </si>
  <si>
    <t>7,12-Dimethylbenz(a)anthracene</t>
  </si>
  <si>
    <t xml:space="preserve">57-97-6 </t>
  </si>
  <si>
    <t>Acenaphthene</t>
  </si>
  <si>
    <t>83-32-9</t>
  </si>
  <si>
    <t>Acenaphthylene</t>
  </si>
  <si>
    <t>208-96-8</t>
  </si>
  <si>
    <t>Anthracene</t>
  </si>
  <si>
    <t>120-12-7</t>
  </si>
  <si>
    <t>Benz(a)anthracene</t>
  </si>
  <si>
    <t>56-55-3</t>
  </si>
  <si>
    <t>Benzene</t>
  </si>
  <si>
    <t>71-43-2</t>
  </si>
  <si>
    <t>Benzo(a)pyrene</t>
  </si>
  <si>
    <t>50-32-8</t>
  </si>
  <si>
    <t>Benzo(b)fluoranthene</t>
  </si>
  <si>
    <t>205-99-2</t>
  </si>
  <si>
    <t>Benzo(g,h,I)perylene</t>
  </si>
  <si>
    <t>191-24-2</t>
  </si>
  <si>
    <t>Butane</t>
  </si>
  <si>
    <t>106-97-8</t>
  </si>
  <si>
    <t>Benzo(a)phenanthrene</t>
  </si>
  <si>
    <t xml:space="preserve">218-01-9 </t>
  </si>
  <si>
    <t>Dibenzo(a,h)anthracene</t>
  </si>
  <si>
    <t>53-70-3</t>
  </si>
  <si>
    <t>Dichlorobenzene</t>
  </si>
  <si>
    <t xml:space="preserve">25321-22-6 </t>
  </si>
  <si>
    <t>Ethane</t>
  </si>
  <si>
    <t xml:space="preserve">74-84-0 </t>
  </si>
  <si>
    <t>Fluoranthene</t>
  </si>
  <si>
    <t>206-44-0</t>
  </si>
  <si>
    <t>Fluorene</t>
  </si>
  <si>
    <t>86-73-7</t>
  </si>
  <si>
    <t>Formaldehyde</t>
  </si>
  <si>
    <t>50-00-0</t>
  </si>
  <si>
    <t>Hexane</t>
  </si>
  <si>
    <t>110-54-3</t>
  </si>
  <si>
    <t>Indeno(1,2,3-cd)pyrene</t>
  </si>
  <si>
    <t>193-39-5</t>
  </si>
  <si>
    <t>Naphthalene</t>
  </si>
  <si>
    <t>91-20-3</t>
  </si>
  <si>
    <t>Pentane</t>
  </si>
  <si>
    <t>109-66-0</t>
  </si>
  <si>
    <t>Phenanthrene</t>
  </si>
  <si>
    <t>85-01-8</t>
  </si>
  <si>
    <t>Propane</t>
  </si>
  <si>
    <t>74-98-6</t>
  </si>
  <si>
    <t>Pyrene</t>
  </si>
  <si>
    <t>129-00-0</t>
  </si>
  <si>
    <t>Toluene</t>
  </si>
  <si>
    <t>108-88-3</t>
  </si>
  <si>
    <t xml:space="preserve"> NOx Emission Rate =</t>
  </si>
  <si>
    <t>AP 42 Emission Factors</t>
  </si>
  <si>
    <t>User Input</t>
  </si>
  <si>
    <t>Process Description</t>
  </si>
  <si>
    <t>(A)
Uncontrolled
PM - 2.5
(kg/tonne)</t>
  </si>
  <si>
    <t>(B)
Cyclone
PM - 2.5
(kg/tonne)</t>
  </si>
  <si>
    <t>(C)
Fabric Filter
PM - 2.5
(kg/tonne)</t>
  </si>
  <si>
    <t>AP 42 Table 9.9.1-1 Uncontrolled</t>
  </si>
  <si>
    <t>AP 42 Table 9.9.1-2 Cyclone; CEIDARS Table Food and Agriculture Grain Elevators PM2.5 fraction of PM10 0.741</t>
  </si>
  <si>
    <t>AP 42 Table 9.9.1-2 Uncontrolled; CEIDARS Table Food and Agriculture Grain Elevators PM2.5 fraction of PM10 0.741</t>
  </si>
  <si>
    <t xml:space="preserve">AP 42 Table 9.9.1-1 Cyclone; </t>
  </si>
  <si>
    <t>Assumption 1</t>
  </si>
  <si>
    <t>1-6, 10-15, 18-23, 27-32, 38-43</t>
  </si>
  <si>
    <t>17, 26, 37</t>
  </si>
  <si>
    <t>AP 42 Table 9.9.1-1 Self Cleaning Screen</t>
  </si>
  <si>
    <t>24, 36, 44</t>
  </si>
  <si>
    <t>A</t>
  </si>
  <si>
    <t>B</t>
  </si>
  <si>
    <t>C</t>
  </si>
  <si>
    <t>AWMA Ed. 1 Chapter 13 Grain Handling and Processing Table 4, Cyclone 0.1 (lb/ton), FF 0.0002 (lb/ton); CEIDARS Table Food and Agriculture Grain Elevators PM2.5 fraction of TPM 0.010</t>
  </si>
  <si>
    <t>AWMA Ed. 1 Chapter 13 Grain Handling and Processing Table 4, Cyclone 0.1 (lb/ton), FF 0.0002 (lb/ton); CEIDARS Table Food and Agriculture Grain Elevators PM2.5 fraction of TPM 0.011</t>
  </si>
  <si>
    <t>AP 42 Table 9.9.1-1 Uncontrolled; AWMA Ed. 1 Chapter 13 Grain Handling and Processing Table 4, Cyclone efficiency 90%, FF efficiency 99%</t>
  </si>
  <si>
    <t>AP 42 Table 9.9.1-2 Cyclone; AWMA Ed. 1 Chapter 13 Grain Handling and Processing Table 4, Cyclone efficiency 93.5%, FF efficiency 99%</t>
  </si>
  <si>
    <t>AP 42 Table 9.9.1-2 Uncontrolled; AWMA Ed. 1 Chapter 13 Grain Handling and Processing Table 4, Cyclone efficiency 97.5%, FF efficiency 99%</t>
  </si>
  <si>
    <t>AP 42 Table 9.9.1-1 Cyclone; AWMA Ed. 1 Chapter 13 Grain Handling and Processing Table 4, Cyclone efficiency 93.5%, FF efficiency 99%</t>
  </si>
  <si>
    <t>7, 15a, 25, 35</t>
  </si>
  <si>
    <t>Please complete the INPUT table below.</t>
  </si>
  <si>
    <t>Consumption :</t>
  </si>
  <si>
    <t>Sulphur Dioxide</t>
  </si>
  <si>
    <t>7446-09-5</t>
  </si>
  <si>
    <t>Carbon Monoxide</t>
  </si>
  <si>
    <t>630-08-0</t>
  </si>
  <si>
    <t>Nitrous Oxide</t>
  </si>
  <si>
    <t>10024-97-2</t>
  </si>
  <si>
    <t>Carbon Dioxide</t>
  </si>
  <si>
    <t>124-38-9</t>
  </si>
  <si>
    <t>TOC</t>
  </si>
  <si>
    <t>Methane</t>
  </si>
  <si>
    <t>74-82-8</t>
  </si>
  <si>
    <t>Arsenic</t>
  </si>
  <si>
    <t>7440-38-8</t>
  </si>
  <si>
    <t>Barium</t>
  </si>
  <si>
    <t>7440-39-3</t>
  </si>
  <si>
    <t>Beryllium</t>
  </si>
  <si>
    <t>7440-41-7</t>
  </si>
  <si>
    <t>Cobalt</t>
  </si>
  <si>
    <t>7440-48-4</t>
  </si>
  <si>
    <t>Copper</t>
  </si>
  <si>
    <t>7440-50-8</t>
  </si>
  <si>
    <t>Molybdenum</t>
  </si>
  <si>
    <t>7439-98-7</t>
  </si>
  <si>
    <t>Selenium</t>
  </si>
  <si>
    <t>7782-49-2</t>
  </si>
  <si>
    <t>Vanadium</t>
  </si>
  <si>
    <t>7440-62-2</t>
  </si>
  <si>
    <t>Zinc</t>
  </si>
  <si>
    <t>7440-66-6</t>
  </si>
  <si>
    <t>Total PAHs</t>
  </si>
  <si>
    <t>Emissions PM-2.5</t>
  </si>
  <si>
    <t>Emissions PM-10</t>
  </si>
  <si>
    <t>EF Quality</t>
  </si>
  <si>
    <t>Grain Input (tonne/yr) X Emission Factor (lb/ton) X 0.5 (kg/tonne)/(lb/ton)</t>
  </si>
  <si>
    <t>10,000 (tonne/yr) X 0.01 (lb/ton) X 0.5 (kg/tonne)/(lb/ton)</t>
  </si>
  <si>
    <t>50 kg/year</t>
  </si>
  <si>
    <t xml:space="preserve"> PM 2.5 Handling =</t>
  </si>
  <si>
    <t>10,000 (tonne/yr) X 0.0058 (lb/ton) X 0.5 (kg/tonne)/(lb/ton)</t>
  </si>
  <si>
    <t>29 kg/year</t>
  </si>
  <si>
    <t xml:space="preserve"> PM 2.5 Cleaning =</t>
  </si>
  <si>
    <t>10,000 (tonne/yr) X 0.00446 (lb/ton) X 0.5 (kg/tonne)/(lb/ton)</t>
  </si>
  <si>
    <t>22.23 kg/year</t>
  </si>
  <si>
    <t xml:space="preserve"> PM 2.5 Milling =</t>
  </si>
  <si>
    <t>10,000 (tonne/yr) X 25.953 (lb/ton) X 0.5 (kg/tonne)/(lb/ton)</t>
  </si>
  <si>
    <t>PM 2.5 Total =</t>
  </si>
  <si>
    <t>129,675 kg/year</t>
  </si>
  <si>
    <t>50+29+22.23+129,675</t>
  </si>
  <si>
    <t>129,776 kg/year</t>
  </si>
  <si>
    <t>Other Substances</t>
  </si>
  <si>
    <t>Particulate Matter (PM2.5)</t>
  </si>
  <si>
    <t>Summary of Calculations</t>
  </si>
  <si>
    <t>Calculations</t>
  </si>
  <si>
    <t>References</t>
  </si>
  <si>
    <t>kilograms (metric)</t>
  </si>
  <si>
    <t>Breakfast Cereal Manufacturing</t>
  </si>
  <si>
    <t>- the type of emissions control equipment installed on exhausts associated with each processing step</t>
  </si>
  <si>
    <t>tonnes</t>
  </si>
  <si>
    <t>Corn</t>
  </si>
  <si>
    <t>Quantity (tonnes/yr)</t>
  </si>
  <si>
    <t>Data Quality</t>
  </si>
  <si>
    <t>Emission Factor</t>
  </si>
  <si>
    <r>
      <t>(lb/1000000 ft</t>
    </r>
    <r>
      <rPr>
        <b/>
        <vertAlign val="superscript"/>
        <sz val="12"/>
        <rFont val="Times New Roman"/>
        <family val="1"/>
      </rPr>
      <t>3</t>
    </r>
    <r>
      <rPr>
        <b/>
        <sz val="12"/>
        <rFont val="Times New Roman"/>
        <family val="1"/>
      </rPr>
      <t>)</t>
    </r>
  </si>
  <si>
    <t>CAS #</t>
  </si>
  <si>
    <t>Low NOx</t>
  </si>
  <si>
    <t>Low NOx Recirc.</t>
  </si>
  <si>
    <t>Comments</t>
  </si>
  <si>
    <t>E</t>
  </si>
  <si>
    <t>D</t>
  </si>
  <si>
    <t>PAH</t>
  </si>
  <si>
    <t>Benzo(a)anthracene</t>
  </si>
  <si>
    <t>Natural Gas Fired Ovens/Cookers/Dryers</t>
  </si>
  <si>
    <t>Total quantity of natural gas used:</t>
  </si>
  <si>
    <r>
      <t>m</t>
    </r>
    <r>
      <rPr>
        <vertAlign val="superscript"/>
        <sz val="12"/>
        <color indexed="8"/>
        <rFont val="Times New Roman"/>
        <family val="1"/>
      </rPr>
      <t>3</t>
    </r>
    <r>
      <rPr>
        <sz val="12"/>
        <color indexed="8"/>
        <rFont val="Times New Roman"/>
        <family val="1"/>
      </rPr>
      <t>/yr</t>
    </r>
  </si>
  <si>
    <t>OR</t>
  </si>
  <si>
    <t>Total maximum thermal input for all natural gas fired cooking equipment:</t>
  </si>
  <si>
    <t>BTU/h</t>
  </si>
  <si>
    <t>Operating schedule:</t>
  </si>
  <si>
    <t>hours/day</t>
  </si>
  <si>
    <t>days/week</t>
  </si>
  <si>
    <t>weeks/year</t>
  </si>
  <si>
    <t>Identify emissions control installed:</t>
  </si>
  <si>
    <t>None</t>
  </si>
  <si>
    <t>Low NOx Burner</t>
  </si>
  <si>
    <t>Low NOx Burner and Recirculated Flue Gas</t>
  </si>
  <si>
    <t>Natural Gas Combustion</t>
  </si>
  <si>
    <r>
      <t>m</t>
    </r>
    <r>
      <rPr>
        <vertAlign val="superscript"/>
        <sz val="12"/>
        <rFont val="Times New Roman"/>
        <family val="1"/>
      </rPr>
      <t>3</t>
    </r>
    <r>
      <rPr>
        <sz val="12"/>
        <rFont val="Times New Roman"/>
        <family val="1"/>
      </rPr>
      <t>/yr</t>
    </r>
  </si>
  <si>
    <r>
      <t>ft</t>
    </r>
    <r>
      <rPr>
        <vertAlign val="superscript"/>
        <sz val="12"/>
        <rFont val="Times New Roman"/>
        <family val="1"/>
      </rPr>
      <t>3</t>
    </r>
    <r>
      <rPr>
        <sz val="12"/>
        <rFont val="Times New Roman"/>
        <family val="1"/>
      </rPr>
      <t>/yr</t>
    </r>
  </si>
  <si>
    <r>
      <t>cubic feet (ft</t>
    </r>
    <r>
      <rPr>
        <vertAlign val="superscript"/>
        <sz val="12"/>
        <color indexed="8"/>
        <rFont val="Times New Roman"/>
        <family val="1"/>
      </rPr>
      <t>3</t>
    </r>
    <r>
      <rPr>
        <sz val="12"/>
        <color indexed="8"/>
        <rFont val="Times New Roman"/>
        <family val="1"/>
      </rPr>
      <t>)</t>
    </r>
  </si>
  <si>
    <r>
      <t>m</t>
    </r>
    <r>
      <rPr>
        <vertAlign val="superscript"/>
        <sz val="12"/>
        <color indexed="8"/>
        <rFont val="Times New Roman"/>
        <family val="1"/>
      </rPr>
      <t>3</t>
    </r>
  </si>
  <si>
    <t xml:space="preserve">US EPA AP-42 "Natural Gas Combustion", Section 1.4, 1998 </t>
  </si>
  <si>
    <t>http://www.epa.gov/ttn/chief/ap42/ch01/final/c01s04.pdf</t>
  </si>
  <si>
    <t xml:space="preserve">Particulate matter size fractions  are estimated using South Coast Air Quality Management District "Final –Methodology to Calculate Particulate Matter (PM) 2.5 and PM 2.5 Significance Thresholds", 2006 </t>
  </si>
  <si>
    <t>Oat Milling</t>
  </si>
  <si>
    <t xml:space="preserve"> Uncontrolled NOx Emission Rate =</t>
  </si>
  <si>
    <r>
      <t>Consumption (ft</t>
    </r>
    <r>
      <rPr>
        <vertAlign val="superscript"/>
        <sz val="12"/>
        <color indexed="8"/>
        <rFont val="Times New Roman"/>
        <family val="1"/>
      </rPr>
      <t>3</t>
    </r>
    <r>
      <rPr>
        <sz val="12"/>
        <color indexed="8"/>
        <rFont val="Times New Roman"/>
        <family val="1"/>
      </rPr>
      <t>/yr) X Emission Factor (lb/10</t>
    </r>
    <r>
      <rPr>
        <vertAlign val="superscript"/>
        <sz val="12"/>
        <color indexed="8"/>
        <rFont val="Times New Roman"/>
        <family val="1"/>
      </rPr>
      <t>6</t>
    </r>
    <r>
      <rPr>
        <sz val="12"/>
        <color indexed="8"/>
        <rFont val="Times New Roman"/>
        <family val="1"/>
      </rPr>
      <t xml:space="preserve"> ft</t>
    </r>
    <r>
      <rPr>
        <vertAlign val="superscript"/>
        <sz val="12"/>
        <color indexed="8"/>
        <rFont val="Times New Roman"/>
        <family val="1"/>
      </rPr>
      <t>3</t>
    </r>
    <r>
      <rPr>
        <sz val="12"/>
        <color indexed="8"/>
        <rFont val="Times New Roman"/>
        <family val="1"/>
      </rPr>
      <t>) X 0.4536 kg/lb</t>
    </r>
  </si>
  <si>
    <r>
      <t>ft</t>
    </r>
    <r>
      <rPr>
        <vertAlign val="superscript"/>
        <sz val="12"/>
        <color indexed="8"/>
        <rFont val="Times New Roman"/>
        <family val="1"/>
      </rPr>
      <t>3</t>
    </r>
    <r>
      <rPr>
        <sz val="12"/>
        <color indexed="8"/>
        <rFont val="Times New Roman"/>
        <family val="1"/>
      </rPr>
      <t>/yr X 100 lb/10</t>
    </r>
    <r>
      <rPr>
        <vertAlign val="superscript"/>
        <sz val="12"/>
        <color indexed="8"/>
        <rFont val="Times New Roman"/>
        <family val="1"/>
      </rPr>
      <t>6</t>
    </r>
    <r>
      <rPr>
        <sz val="12"/>
        <color indexed="8"/>
        <rFont val="Times New Roman"/>
        <family val="1"/>
      </rPr>
      <t xml:space="preserve"> ft</t>
    </r>
    <r>
      <rPr>
        <vertAlign val="superscript"/>
        <sz val="12"/>
        <color indexed="8"/>
        <rFont val="Times New Roman"/>
        <family val="1"/>
      </rPr>
      <t>3</t>
    </r>
    <r>
      <rPr>
        <sz val="12"/>
        <color indexed="8"/>
        <rFont val="Times New Roman"/>
        <family val="1"/>
      </rPr>
      <t xml:space="preserve"> X 0.4356 kg/lb</t>
    </r>
  </si>
  <si>
    <t>http://www.epa.gov/ttn/chief/ap42/ch09/final/c9s0909-1.pdf</t>
  </si>
  <si>
    <t>Particulate Matter (PM10)</t>
  </si>
  <si>
    <r>
      <t>Particulate Matter Total (PM)</t>
    </r>
    <r>
      <rPr>
        <vertAlign val="superscript"/>
        <sz val="12"/>
        <color indexed="8"/>
        <rFont val="Times New Roman"/>
        <family val="1"/>
      </rPr>
      <t>(1)</t>
    </r>
  </si>
  <si>
    <t>Note (1) - As per South Coast Air Quality Management District, particulate matter 10 (PM10) is estimated to be 54% of total particulate matter (PM) emissions for grain milling and drying.</t>
  </si>
  <si>
    <t>Benzo(j)fluoranthene</t>
  </si>
  <si>
    <t>205-82-3</t>
  </si>
  <si>
    <t>http://www.aqmd.gov/ceqa/handbook/PM2_5/finalAppA.doc</t>
  </si>
  <si>
    <t>Emission factors and an assessment of their data quality are provided in the US EPA AP-42 "Grain Elevators and Processes", Section 9.9.1, 2003</t>
  </si>
  <si>
    <t>How to use this calculator:</t>
  </si>
  <si>
    <t>Output summary:</t>
  </si>
  <si>
    <t>Other processes:</t>
  </si>
  <si>
    <t>Before you start make sure you have:</t>
  </si>
  <si>
    <t>- the type and quantity of each grain processed and the methods used to transport, clean, mill during the reporting year (in tonnes)</t>
  </si>
  <si>
    <t>- the quantity of natural gas consumed during the reporting year (in cubic metres)</t>
  </si>
  <si>
    <t>- the type of emissions control equipment installed on natural gas-fired equipment</t>
  </si>
  <si>
    <t>- the total combined maximum thermal input for all natural gas-fired equipment during the reporting year (in BTU per hour)</t>
  </si>
  <si>
    <t>n/a - not applicable</t>
  </si>
  <si>
    <t>AP 42 Control Type</t>
  </si>
  <si>
    <t>Total</t>
  </si>
  <si>
    <r>
      <t>Emission Factors</t>
    </r>
    <r>
      <rPr>
        <b/>
        <vertAlign val="superscript"/>
        <sz val="10"/>
        <color indexed="8"/>
        <rFont val="Times New Roman"/>
        <family val="1"/>
      </rPr>
      <t>(1)</t>
    </r>
  </si>
  <si>
    <t>Note (1) - based on control efficiencies from the A&amp;WMA, cyclones control about 91.4% of PM emissions, and fabric filters control about 99% of PM emissions. Where emission factors given in the US EPA AP-42 document were given for uncontrolled emissions, or for only cyclone emissions, emission factors for the other sources were estimated using these efficiencies.</t>
  </si>
  <si>
    <t>House Separators</t>
  </si>
  <si>
    <t>If 10,000 tonnes of wheat is milled with the following process: receiving by hopper truck (uncontrolled), handling (uncontrolled), cleaning (cyclone) and milling (uncontrolled).</t>
  </si>
  <si>
    <t xml:space="preserve"> PM 2.5 Receiving =</t>
  </si>
  <si>
    <r>
      <t xml:space="preserve">Emission control efficiencies are provided in Chapter 13 "Food and Agricultural Industry" of the </t>
    </r>
    <r>
      <rPr>
        <u val="single"/>
        <sz val="12"/>
        <color indexed="8"/>
        <rFont val="Times New Roman"/>
        <family val="1"/>
      </rPr>
      <t>Air Pollution Engineering Manual</t>
    </r>
    <r>
      <rPr>
        <sz val="12"/>
        <color indexed="8"/>
        <rFont val="Times New Roman"/>
        <family val="1"/>
      </rPr>
      <t>, published by the Air &amp; Waste Management Association in 1992.</t>
    </r>
  </si>
  <si>
    <t>- the operating schedule for natural gas-fired equipment during the reporting year</t>
  </si>
  <si>
    <t>Benzo(g,h,i)perylene</t>
  </si>
  <si>
    <r>
      <t>1.</t>
    </r>
    <r>
      <rPr>
        <sz val="12"/>
        <color indexed="8"/>
        <rFont val="Times New Roman"/>
        <family val="1"/>
      </rPr>
      <t xml:space="preserve"> Click on the "Input-Output" Tab </t>
    </r>
  </si>
  <si>
    <r>
      <t>2.</t>
    </r>
    <r>
      <rPr>
        <sz val="12"/>
        <color indexed="8"/>
        <rFont val="Times New Roman"/>
        <family val="1"/>
      </rPr>
      <t xml:space="preserve"> Fill out the appropriate amounts in the yellow boxes</t>
    </r>
  </si>
  <si>
    <r>
      <t xml:space="preserve">6. </t>
    </r>
    <r>
      <rPr>
        <sz val="12"/>
        <rFont val="Times New Roman"/>
        <family val="1"/>
      </rPr>
      <t>Identify if any emission control equipment is installed</t>
    </r>
  </si>
  <si>
    <r>
      <t>1.</t>
    </r>
    <r>
      <rPr>
        <sz val="12"/>
        <rFont val="Times New Roman"/>
        <family val="1"/>
      </rPr>
      <t xml:space="preserve"> Enter the quantity of grain received from a straight truck, hopper truck, rail car, barge continuous unloader, barge marine leg and ship </t>
    </r>
  </si>
  <si>
    <r>
      <t>2.</t>
    </r>
    <r>
      <rPr>
        <sz val="12"/>
        <rFont val="Times New Roman"/>
        <family val="1"/>
      </rPr>
      <t xml:space="preserve"> Enter the quantity of grain processed through internal vibrating cleaners</t>
    </r>
  </si>
  <si>
    <r>
      <t>3.</t>
    </r>
    <r>
      <rPr>
        <sz val="12"/>
        <rFont val="Times New Roman"/>
        <family val="1"/>
      </rPr>
      <t xml:space="preserve"> Enter the quantity of grain processed through drying racks or columns </t>
    </r>
  </si>
  <si>
    <r>
      <t>4.</t>
    </r>
    <r>
      <rPr>
        <sz val="12"/>
        <rFont val="Times New Roman"/>
        <family val="1"/>
      </rPr>
      <t xml:space="preserve"> Enter the quantity of grain processed through milling </t>
    </r>
  </si>
  <si>
    <r>
      <t>5.</t>
    </r>
    <r>
      <rPr>
        <sz val="12"/>
        <rFont val="Times New Roman"/>
        <family val="1"/>
      </rPr>
      <t xml:space="preserve"> Identify the control technology installed to control particulate emissions on each of the process steps listed.</t>
    </r>
  </si>
  <si>
    <r>
      <t xml:space="preserve">Please complete ONLY A </t>
    </r>
    <r>
      <rPr>
        <b/>
        <sz val="12"/>
        <color indexed="10"/>
        <rFont val="Times New Roman"/>
        <family val="1"/>
      </rPr>
      <t>or</t>
    </r>
    <r>
      <rPr>
        <b/>
        <sz val="12"/>
        <rFont val="Times New Roman"/>
        <family val="1"/>
      </rPr>
      <t xml:space="preserve"> B </t>
    </r>
  </si>
  <si>
    <r>
      <t xml:space="preserve"> </t>
    </r>
    <r>
      <rPr>
        <b/>
        <sz val="12"/>
        <rFont val="Times New Roman"/>
        <family val="1"/>
      </rPr>
      <t>A)</t>
    </r>
    <r>
      <rPr>
        <sz val="12"/>
        <rFont val="Times New Roman"/>
        <family val="1"/>
      </rPr>
      <t xml:space="preserve"> the quantity of natural gas </t>
    </r>
  </si>
  <si>
    <r>
      <t>B)</t>
    </r>
    <r>
      <rPr>
        <sz val="12"/>
        <rFont val="Times New Roman"/>
        <family val="1"/>
      </rPr>
      <t xml:space="preserve"> the thermal input and operating schedule</t>
    </r>
  </si>
  <si>
    <t>OUTPUT SUMMARY (Only ChemTRAC priority substances)</t>
  </si>
  <si>
    <t>ChemTRAC Priority Substances</t>
  </si>
  <si>
    <t>Unit Conversion Table</t>
  </si>
  <si>
    <t>This page provides all the reference information for the emission factors and assumptions used in the Calculations spreadsheet. Click on the links below to view the source documents.</t>
  </si>
  <si>
    <r>
      <rPr>
        <sz val="12"/>
        <color indexed="8"/>
        <rFont val="Times New Roman"/>
        <family val="1"/>
      </rPr>
      <t xml:space="preserve">This table gives you the estimated quantity of ChemTRAC priority substances this process used and released for the reporting year. </t>
    </r>
  </si>
  <si>
    <r>
      <t>3.</t>
    </r>
    <r>
      <rPr>
        <sz val="12"/>
        <color indexed="8"/>
        <rFont val="Times New Roman"/>
        <family val="1"/>
      </rPr>
      <t xml:space="preserve"> Scroll down to view the Output Summary.</t>
    </r>
  </si>
  <si>
    <r>
      <t xml:space="preserve">                                              </t>
    </r>
    <r>
      <rPr>
        <b/>
        <sz val="12"/>
        <color indexed="10"/>
        <rFont val="Times New Roman"/>
        <family val="1"/>
      </rPr>
      <t>OR</t>
    </r>
  </si>
  <si>
    <r>
      <t>7.</t>
    </r>
    <r>
      <rPr>
        <sz val="12"/>
        <color indexed="8"/>
        <rFont val="Times New Roman"/>
        <family val="1"/>
      </rPr>
      <t xml:space="preserve"> Enter the quantity of natural gas purchased for process equipment </t>
    </r>
  </si>
  <si>
    <r>
      <t>Note</t>
    </r>
    <r>
      <rPr>
        <i/>
        <sz val="12"/>
        <rFont val="Times New Roman"/>
        <family val="1"/>
      </rPr>
      <t>: some of these may not apply to your facility</t>
    </r>
  </si>
  <si>
    <t>Copyright (C) 2010, City of Toronto</t>
  </si>
  <si>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</si>
  <si>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r>
      <rPr>
        <b/>
        <sz val="12"/>
        <rFont val="Times New Roman"/>
        <family val="1"/>
      </rPr>
      <t xml:space="preserve">Manufacture </t>
    </r>
    <r>
      <rPr>
        <sz val="12"/>
        <rFont val="Times New Roman"/>
        <family val="1"/>
      </rPr>
      <t xml:space="preserve">- </t>
    </r>
    <r>
      <rPr>
        <sz val="11"/>
        <rFont val="Times New Roman"/>
        <family val="1"/>
      </rPr>
      <t>To produce, prepare or compound a priority substance and includes the conincidental production of a priority.substance as a by-product.</t>
    </r>
  </si>
  <si>
    <r>
      <rPr>
        <b/>
        <sz val="12"/>
        <rFont val="Times New Roman"/>
        <family val="1"/>
      </rPr>
      <t>Process</t>
    </r>
    <r>
      <rPr>
        <sz val="12"/>
        <rFont val="Times New Roman"/>
        <family val="1"/>
      </rPr>
      <t xml:space="preserve"> - </t>
    </r>
    <r>
      <rPr>
        <sz val="11"/>
        <rFont val="Times New Roman"/>
        <family val="1"/>
      </rPr>
      <t>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</si>
  <si>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rFont val="Times New Roman"/>
        <family val="1"/>
      </rPr>
      <t>Otherwise Use</t>
    </r>
    <r>
      <rPr>
        <sz val="12"/>
        <rFont val="Times New Roman"/>
        <family val="1"/>
      </rPr>
      <t xml:space="preserve"> - </t>
    </r>
    <r>
      <rPr>
        <sz val="11"/>
        <rFont val="Times New Roman"/>
        <family val="1"/>
      </rPr>
      <t>Any use, disposal or release of a priority substance at a facility that does not fall under the definitions of "manufacture" or "process." This includes the use of the priority substance as a chemical processing aid, manufacturing aid or some other use.</t>
    </r>
  </si>
  <si>
    <r>
      <rPr>
        <b/>
        <sz val="12"/>
        <rFont val="Times New Roman"/>
        <family val="1"/>
      </rPr>
      <t xml:space="preserve">Release </t>
    </r>
    <r>
      <rPr>
        <sz val="12"/>
        <rFont val="Times New Roman"/>
        <family val="1"/>
      </rPr>
      <t>-</t>
    </r>
    <r>
      <rPr>
        <sz val="11"/>
        <rFont val="Times New Roman"/>
        <family val="1"/>
      </rPr>
      <t xml:space="preserve"> The emission or discharge of a priority substance, whether intentional, accidental or coincidental, from a facility into the environment.</t>
    </r>
  </si>
  <si>
    <r>
      <rPr>
        <vertAlign val="superscript"/>
        <sz val="12"/>
        <color indexed="8"/>
        <rFont val="Times New Roman"/>
        <family val="1"/>
      </rPr>
      <t>1</t>
    </r>
    <r>
      <rPr>
        <sz val="12"/>
        <color indexed="8"/>
        <rFont val="Times New Roman"/>
        <family val="1"/>
      </rPr>
      <t xml:space="preserve"> For details refer to the Environmental Reporting and Disclosure Bylaw available at the </t>
    </r>
    <r>
      <rPr>
        <u val="single"/>
        <sz val="12"/>
        <color indexed="12"/>
        <rFont val="Times New Roman"/>
        <family val="1"/>
      </rPr>
      <t>ChemTRAC website</t>
    </r>
    <r>
      <rPr>
        <sz val="12"/>
        <color indexed="12"/>
        <rFont val="Times New Roman"/>
        <family val="1"/>
      </rPr>
      <t>.</t>
    </r>
  </si>
  <si>
    <t>Calculation Tool for</t>
  </si>
  <si>
    <t>Total MPO and Releases:</t>
  </si>
  <si>
    <r>
      <rPr>
        <sz val="12"/>
        <rFont val="Times New Roman"/>
        <family val="1"/>
      </rPr>
      <t>If your facility has other activities or sources that MPO or release priority substances (chemicals), then you need to calculate the amounts of chemicals for these activities as well. Please go to  the</t>
    </r>
    <r>
      <rPr>
        <u val="single"/>
        <sz val="12"/>
        <color indexed="12"/>
        <rFont val="Times New Roman"/>
        <family val="1"/>
      </rPr>
      <t xml:space="preserve"> ChemTRAC website </t>
    </r>
    <r>
      <rPr>
        <sz val="12"/>
        <rFont val="Times New Roman"/>
        <family val="1"/>
      </rPr>
      <t>for other calculators and more information.</t>
    </r>
  </si>
  <si>
    <r>
      <t xml:space="preserve">• </t>
    </r>
    <r>
      <rPr>
        <sz val="12"/>
        <rFont val="Times New Roman"/>
        <family val="1"/>
      </rPr>
      <t xml:space="preserve">This page gathers information related to the breakfast cereal manufacturing process at your facility and shows the estimated amounts of priority substances manufactured, processed, otherwise used (MPO) or released  </t>
    </r>
  </si>
  <si>
    <r>
      <t>Manufactured</t>
    </r>
    <r>
      <rPr>
        <b/>
        <vertAlign val="superscript"/>
        <sz val="12"/>
        <rFont val="Times New Roman"/>
        <family val="1"/>
      </rPr>
      <t>1</t>
    </r>
  </si>
  <si>
    <r>
      <t>Processed</t>
    </r>
    <r>
      <rPr>
        <b/>
        <vertAlign val="superscript"/>
        <sz val="12"/>
        <rFont val="Times New Roman"/>
        <family val="1"/>
      </rPr>
      <t>1</t>
    </r>
  </si>
  <si>
    <r>
      <t>Otherwise Used</t>
    </r>
    <r>
      <rPr>
        <b/>
        <vertAlign val="superscript"/>
        <sz val="12"/>
        <rFont val="Times New Roman"/>
        <family val="1"/>
      </rPr>
      <t>1</t>
    </r>
  </si>
  <si>
    <r>
      <t>Release to Air</t>
    </r>
    <r>
      <rPr>
        <b/>
        <vertAlign val="superscript"/>
        <sz val="12"/>
        <color indexed="8"/>
        <rFont val="Times New Roman"/>
        <family val="1"/>
      </rPr>
      <t>1</t>
    </r>
  </si>
  <si>
    <t>Nitrogen Oxides (NOx)</t>
  </si>
  <si>
    <t>Volatile Organic Compounds (VOCs)</t>
  </si>
  <si>
    <t>Lead, and its compounds</t>
  </si>
  <si>
    <t>Cadmium, and its compounds</t>
  </si>
  <si>
    <t>Chromium, non-hexavalent, and its compounds</t>
  </si>
  <si>
    <t>Manganese, and its compounds</t>
  </si>
  <si>
    <t>Mercury, and its compounds</t>
  </si>
  <si>
    <t>Nickel, and its compounds</t>
  </si>
  <si>
    <t>Quantity (kg/yr)</t>
  </si>
  <si>
    <t>Manufactured</t>
  </si>
  <si>
    <t>Processed</t>
  </si>
  <si>
    <t>Otherwise Used</t>
  </si>
  <si>
    <t>Released to Air</t>
  </si>
  <si>
    <t>Chromium (non-hexavalent), and its compounds</t>
  </si>
  <si>
    <t>This page provides a summary of the estimated quantities of all substances manufactured, processed, otherwise used (MPO) and/or released.</t>
  </si>
  <si>
    <t>Once you have your estimates for activiti(es) or process(es), enter the amounts of MPO and release of each substance from each process into the "Calculation of Totals" calculator (available at www.toronto.ca/chemtrac) to determine if you need to report.</t>
  </si>
  <si>
    <r>
      <t>Definitions</t>
    </r>
    <r>
      <rPr>
        <b/>
        <vertAlign val="superscript"/>
        <sz val="14"/>
        <rFont val="Times New Roman"/>
        <family val="1"/>
      </rPr>
      <t>1</t>
    </r>
  </si>
  <si>
    <r>
      <t xml:space="preserve">• </t>
    </r>
    <r>
      <rPr>
        <sz val="12"/>
        <rFont val="Times New Roman"/>
        <family val="1"/>
      </rPr>
      <t>You may use</t>
    </r>
    <r>
      <rPr>
        <sz val="12"/>
        <color indexed="12"/>
        <rFont val="Times New Roman"/>
        <family val="1"/>
      </rPr>
      <t xml:space="preserve"> </t>
    </r>
    <r>
      <rPr>
        <sz val="12"/>
        <rFont val="Times New Roman"/>
        <family val="1"/>
      </rPr>
      <t>the</t>
    </r>
    <r>
      <rPr>
        <b/>
        <sz val="12"/>
        <rFont val="Times New Roman"/>
        <family val="1"/>
      </rPr>
      <t xml:space="preserve"> Calculation of Totals </t>
    </r>
    <r>
      <rPr>
        <sz val="12"/>
        <rFont val="Times New Roman"/>
        <family val="1"/>
      </rPr>
      <t>spreadsheet to calculate the totals.</t>
    </r>
  </si>
  <si>
    <t xml:space="preserve">   Maximum thermal input (BTU/h) of equipment and operating schedule</t>
  </si>
  <si>
    <t>Version 3.0  Last Updated: June 07. 2013 by Ak &amp; ZI</t>
  </si>
  <si>
    <t>Input summary:</t>
  </si>
  <si>
    <r>
      <rPr>
        <vertAlign val="superscript"/>
        <sz val="10"/>
        <color indexed="8"/>
        <rFont val="Times New Roman"/>
        <family val="1"/>
      </rPr>
      <t>1</t>
    </r>
    <r>
      <rPr>
        <sz val="10"/>
        <color indexed="8"/>
        <rFont val="Times New Roman"/>
        <family val="1"/>
      </rPr>
      <t xml:space="preserve"> Definitions available in References tab.</t>
    </r>
  </si>
  <si>
    <t>• Please provide all the information requested in the yellow cells. If a section does not apply to your facility, leave it blank.</t>
  </si>
  <si>
    <t xml:space="preserve">• To determine if you need to report, add the amounts shown in the Output Summary table to any other MPOs or releases from other processes, if any, or sources in your facility. Then you need to compare the total to the reporting thresholds. </t>
  </si>
  <si>
    <t>• This page provides detailed calculations based on the information provided in the Input table. It also provides sample calculations and an assessment of emission factor data quality.</t>
  </si>
  <si>
    <t xml:space="preserve">• If you have site specific emission factors you may use them in the table below.If you choose to insert your own emission factor ensure that the units have been converted accordingly.  </t>
  </si>
  <si>
    <r>
      <t xml:space="preserve">This page contains necessary instructions that will help you use this calculator to estimate the amount of priority substances and other chemicals that are manufactured, processed, otherwise used (MPO) and released during breakfast </t>
    </r>
    <r>
      <rPr>
        <b/>
        <sz val="12"/>
        <rFont val="Times New Roman"/>
        <family val="1"/>
      </rPr>
      <t>cereal manufacturing.</t>
    </r>
  </si>
  <si>
    <t>Input-Output</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</si>
</sst>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E+00&quot;*&quot;"/>
    <numFmt numFmtId="174" formatCode="0.000"/>
    <numFmt numFmtId="175" formatCode="0.0000"/>
    <numFmt numFmtId="176" formatCode="0.000000"/>
    <numFmt numFmtId="177" formatCode="0\ &quot;kg/yr&quot;"/>
    <numFmt numFmtId="178" formatCode="General\ &quot;kg/yr&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0000"/>
    <numFmt numFmtId="185" formatCode="#,##0.0"/>
    <numFmt numFmtId="186" formatCode="#,##0.000"/>
    <numFmt numFmtId="187" formatCode="#,##0.0000"/>
    <numFmt numFmtId="188" formatCode="#,##0.0\ &quot;kg/yr&quot;"/>
    <numFmt numFmtId="189" formatCode="[$-409]dddd\,\ mmmm\ dd\,\ yyyy"/>
    <numFmt numFmtId="190" formatCode="[$-409]h:mm:ss\ AM/PM"/>
    <numFmt numFmtId="191" formatCode="#,##0.00000"/>
    <numFmt numFmtId="192" formatCode="#,##0.000000"/>
    <numFmt numFmtId="193" formatCode="#,##0.0000000"/>
    <numFmt numFmtId="194" formatCode="_(* #,##0.0_);_(* \(#,##0.0\);_(* &quot;-&quot;??_);_(@_)"/>
    <numFmt numFmtId="195" formatCode="_(* #,##0_);_(* \(#,##0\);_(* &quot;-&quot;??_);_(@_)"/>
    <numFmt numFmtId="196" formatCode="0.00000000"/>
    <numFmt numFmtId="197" formatCode="0.0000000"/>
    <numFmt numFmtId="198" formatCode="[$-1009]mmmm\ d\,\ yyyy"/>
  </numFmts>
  <fonts count="79">
    <font>
      <sz val="11"/>
      <color theme="1"/>
      <name val="Calibri"/>
      <family val="2"/>
    </font>
    <font>
      <sz val="11"/>
      <color indexed="8"/>
      <name val="Calibri"/>
      <family val="2"/>
    </font>
    <font>
      <sz val="10"/>
      <name val="Times New Roman"/>
      <family val="1"/>
    </font>
    <font>
      <sz val="11"/>
      <color indexed="8"/>
      <name val="Times New Roman"/>
      <family val="1"/>
    </font>
    <font>
      <b/>
      <sz val="10"/>
      <color indexed="8"/>
      <name val="Times New Roman"/>
      <family val="1"/>
    </font>
    <font>
      <sz val="10"/>
      <color indexed="8"/>
      <name val="Times New Roman"/>
      <family val="1"/>
    </font>
    <font>
      <b/>
      <sz val="11"/>
      <color indexed="8"/>
      <name val="Times New Roman"/>
      <family val="1"/>
    </font>
    <font>
      <u val="single"/>
      <sz val="10"/>
      <color indexed="12"/>
      <name val="Calibri"/>
      <family val="2"/>
    </font>
    <font>
      <b/>
      <sz val="12"/>
      <color indexed="8"/>
      <name val="Times New Roman"/>
      <family val="1"/>
    </font>
    <font>
      <b/>
      <sz val="11"/>
      <color indexed="8"/>
      <name val="Calibri"/>
      <family val="2"/>
    </font>
    <font>
      <sz val="10"/>
      <name val="Arial"/>
      <family val="2"/>
    </font>
    <font>
      <b/>
      <sz val="14"/>
      <color indexed="8"/>
      <name val="Times New Roman"/>
      <family val="1"/>
    </font>
    <font>
      <sz val="8"/>
      <name val="Calibri"/>
      <family val="2"/>
    </font>
    <font>
      <u val="single"/>
      <sz val="11"/>
      <color indexed="36"/>
      <name val="Calibri"/>
      <family val="2"/>
    </font>
    <font>
      <b/>
      <sz val="16"/>
      <color indexed="8"/>
      <name val="Times New Roman"/>
      <family val="1"/>
    </font>
    <font>
      <sz val="12"/>
      <color indexed="8"/>
      <name val="Times New Roman"/>
      <family val="1"/>
    </font>
    <font>
      <vertAlign val="superscript"/>
      <sz val="12"/>
      <color indexed="8"/>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u val="single"/>
      <sz val="12"/>
      <color indexed="8"/>
      <name val="Times New Roman"/>
      <family val="1"/>
    </font>
    <font>
      <sz val="12"/>
      <color indexed="8"/>
      <name val="Calibri"/>
      <family val="2"/>
    </font>
    <font>
      <sz val="12"/>
      <color indexed="10"/>
      <name val="Times New Roman"/>
      <family val="1"/>
    </font>
    <font>
      <u val="single"/>
      <sz val="12"/>
      <color indexed="12"/>
      <name val="Times New Roman"/>
      <family val="1"/>
    </font>
    <font>
      <b/>
      <vertAlign val="superscript"/>
      <sz val="10"/>
      <color indexed="8"/>
      <name val="Times New Roman"/>
      <family val="1"/>
    </font>
    <font>
      <b/>
      <u val="single"/>
      <sz val="10"/>
      <color indexed="8"/>
      <name val="Times New Roman"/>
      <family val="1"/>
    </font>
    <font>
      <sz val="11"/>
      <name val="Calibri"/>
      <family val="2"/>
    </font>
    <font>
      <sz val="8"/>
      <color indexed="8"/>
      <name val="Calibri"/>
      <family val="2"/>
    </font>
    <font>
      <b/>
      <sz val="12"/>
      <color indexed="10"/>
      <name val="Times New Roman"/>
      <family val="1"/>
    </font>
    <font>
      <b/>
      <sz val="14"/>
      <name val="Times New Roman"/>
      <family val="1"/>
    </font>
    <font>
      <sz val="12"/>
      <color indexed="12"/>
      <name val="Times New Roman"/>
      <family val="1"/>
    </font>
    <font>
      <b/>
      <i/>
      <sz val="12"/>
      <name val="Times New Roman"/>
      <family val="1"/>
    </font>
    <font>
      <i/>
      <sz val="12"/>
      <name val="Times New Roman"/>
      <family val="1"/>
    </font>
    <font>
      <sz val="11"/>
      <name val="Times New Roman"/>
      <family val="1"/>
    </font>
    <font>
      <b/>
      <vertAlign val="superscript"/>
      <sz val="12"/>
      <color indexed="8"/>
      <name val="Times New Roman"/>
      <family val="1"/>
    </font>
    <font>
      <b/>
      <vertAlign val="superscript"/>
      <sz val="14"/>
      <name val="Times New Roman"/>
      <family val="1"/>
    </font>
    <font>
      <vertAlign val="superscript"/>
      <sz val="10"/>
      <color indexed="8"/>
      <name val="Times New Roman"/>
      <family val="1"/>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b/>
      <sz val="7"/>
      <color indexed="8"/>
      <name val="Times New Roman"/>
      <family val="1"/>
    </font>
    <font>
      <sz val="11"/>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rgb="FFFF0000"/>
      <name val="Times New Roman"/>
      <family val="1"/>
    </font>
    <font>
      <sz val="11"/>
      <color theme="1"/>
      <name val="Times New Roman"/>
      <family val="1"/>
    </font>
    <font>
      <sz val="12"/>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27"/>
        <bgColor indexed="64"/>
      </patternFill>
    </fill>
    <fill>
      <patternFill patternType="solid">
        <fgColor indexed="13"/>
        <bgColor indexed="64"/>
      </patternFill>
    </fill>
    <fill>
      <patternFill patternType="solid">
        <fgColor indexed="41"/>
        <bgColor indexed="64"/>
      </patternFill>
    </fill>
    <fill>
      <patternFill patternType="solid">
        <fgColor theme="3" tint="0.5999900102615356"/>
        <bgColor indexed="64"/>
      </patternFill>
    </fill>
    <fill>
      <patternFill patternType="solid">
        <fgColor theme="0"/>
        <bgColor indexed="64"/>
      </patternFill>
    </fill>
    <fill>
      <patternFill patternType="solid">
        <fgColor indexed="52"/>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right/>
      <top/>
      <bottom style="medium"/>
    </border>
    <border>
      <left/>
      <right style="thin"/>
      <top/>
      <bottom/>
    </border>
    <border>
      <left/>
      <right/>
      <top style="thin"/>
      <bottom/>
    </border>
    <border>
      <left/>
      <right style="thin"/>
      <top style="thin"/>
      <bottom/>
    </border>
    <border>
      <left/>
      <right/>
      <top/>
      <bottom style="thin"/>
    </border>
    <border>
      <left/>
      <right style="thin"/>
      <top/>
      <bottom style="thin"/>
    </border>
    <border>
      <left style="thin"/>
      <right>
        <color indexed="63"/>
      </right>
      <top>
        <color indexed="63"/>
      </top>
      <bottom>
        <color indexed="63"/>
      </bottom>
    </border>
    <border>
      <left style="thin"/>
      <right/>
      <top style="thin"/>
      <bottom/>
    </border>
    <border>
      <left style="thin"/>
      <right/>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bottom/>
    </border>
    <border>
      <left style="thin"/>
      <right style="thin"/>
      <top/>
      <bottom/>
    </border>
    <border>
      <left style="medium"/>
      <right style="thin"/>
      <top style="medium"/>
      <bottom/>
    </border>
    <border>
      <left style="thin"/>
      <right style="thin"/>
      <top style="medium"/>
      <bottom/>
    </border>
    <border>
      <left style="medium"/>
      <right style="thin"/>
      <top/>
      <bottom/>
    </border>
    <border>
      <left style="medium"/>
      <right style="thin"/>
      <top/>
      <bottom style="medium"/>
    </border>
    <border>
      <left style="thin"/>
      <right style="thin"/>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style="thin"/>
      <right style="thin"/>
      <top style="thin"/>
      <bottom/>
    </border>
    <border>
      <left style="thin"/>
      <right style="medium"/>
      <top style="thin"/>
      <bottom/>
    </border>
    <border>
      <left/>
      <right style="thin"/>
      <top/>
      <bottom style="medium"/>
    </border>
    <border>
      <left style="thin"/>
      <right style="medium"/>
      <top/>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border>
    <border>
      <left style="thin"/>
      <right style="medium"/>
      <top style="medium"/>
      <bottom/>
    </border>
    <border>
      <left/>
      <right style="medium"/>
      <top style="medium"/>
      <bottom/>
    </border>
    <border>
      <left/>
      <right style="medium"/>
      <top/>
      <bottom/>
    </border>
    <border>
      <left/>
      <right style="medium"/>
      <top/>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style="medium"/>
      <bottom style="medium"/>
    </border>
    <border>
      <left style="medium"/>
      <right>
        <color indexed="63"/>
      </right>
      <top style="medium"/>
      <bottom style="medium"/>
    </border>
    <border>
      <left/>
      <right/>
      <top style="medium"/>
      <bottom style="medium"/>
    </border>
    <border>
      <left style="thin"/>
      <right>
        <color indexed="63"/>
      </right>
      <top style="medium"/>
      <bottom style="medium"/>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style="thin"/>
      <bottom/>
    </border>
    <border>
      <left style="thin"/>
      <right>
        <color indexed="63"/>
      </right>
      <top style="thin"/>
      <bottom style="thin"/>
    </border>
    <border>
      <left style="medium"/>
      <right/>
      <top style="medium"/>
      <bottom style="thin"/>
    </border>
    <border>
      <left style="medium"/>
      <right/>
      <top style="thin"/>
      <bottom style="thin"/>
    </border>
    <border>
      <left style="medium"/>
      <right/>
      <top style="thin"/>
      <bottom style="medium"/>
    </border>
    <border>
      <left style="medium"/>
      <right style="medium"/>
      <top/>
      <bottom/>
    </border>
    <border>
      <left style="medium"/>
      <right style="medium"/>
      <top style="medium"/>
      <bottom style="medium"/>
    </border>
    <border>
      <left style="medium"/>
      <right style="medium"/>
      <top style="medium"/>
      <bottom/>
    </border>
    <border>
      <left style="medium"/>
      <right style="medium"/>
      <top/>
      <bottom style="medium"/>
    </border>
    <border>
      <left style="medium"/>
      <right style="thin"/>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2" fillId="0" borderId="0" applyNumberFormat="0" applyFill="0" applyBorder="0" applyAlignment="0" applyProtection="0"/>
    <xf numFmtId="0" fontId="1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10" fillId="0" borderId="0">
      <alignment/>
      <protection/>
    </xf>
    <xf numFmtId="0" fontId="10" fillId="0" borderId="0">
      <alignment/>
      <protection/>
    </xf>
    <xf numFmtId="0" fontId="2" fillId="0" borderId="0">
      <alignment/>
      <protection/>
    </xf>
    <xf numFmtId="0" fontId="1" fillId="32" borderId="7" applyNumberFormat="0" applyFont="0" applyAlignment="0" applyProtection="0"/>
    <xf numFmtId="0" fontId="71" fillId="27" borderId="8" applyNumberFormat="0" applyAlignment="0" applyProtection="0"/>
    <xf numFmtId="9" fontId="1"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455">
    <xf numFmtId="0" fontId="0" fillId="0" borderId="0" xfId="0" applyFont="1" applyAlignment="1">
      <alignment/>
    </xf>
    <xf numFmtId="0" fontId="2" fillId="0" borderId="0" xfId="0" applyFont="1" applyFill="1" applyBorder="1" applyAlignment="1">
      <alignment/>
    </xf>
    <xf numFmtId="0" fontId="5" fillId="0" borderId="0" xfId="0" applyFont="1" applyAlignment="1">
      <alignment horizontal="justify"/>
    </xf>
    <xf numFmtId="0" fontId="7" fillId="0" borderId="0" xfId="53" applyFont="1" applyAlignment="1" applyProtection="1">
      <alignment horizontal="justify"/>
      <protection/>
    </xf>
    <xf numFmtId="0" fontId="0" fillId="33" borderId="0" xfId="0" applyFill="1" applyAlignment="1">
      <alignment/>
    </xf>
    <xf numFmtId="0" fontId="67" fillId="33" borderId="0" xfId="53" applyFill="1" applyAlignment="1" applyProtection="1">
      <alignment horizontal="left" vertical="top" wrapText="1"/>
      <protection/>
    </xf>
    <xf numFmtId="0" fontId="8" fillId="34" borderId="10" xfId="0" applyFont="1" applyFill="1" applyBorder="1" applyAlignment="1">
      <alignment/>
    </xf>
    <xf numFmtId="0" fontId="5" fillId="34" borderId="11" xfId="0" applyFont="1" applyFill="1" applyBorder="1" applyAlignment="1">
      <alignment/>
    </xf>
    <xf numFmtId="0" fontId="2" fillId="0" borderId="0" xfId="58" applyFont="1">
      <alignment/>
      <protection/>
    </xf>
    <xf numFmtId="0" fontId="5" fillId="0" borderId="0" xfId="0" applyFont="1" applyAlignment="1">
      <alignment horizontal="center"/>
    </xf>
    <xf numFmtId="0" fontId="5" fillId="0" borderId="0" xfId="0" applyFont="1" applyAlignment="1">
      <alignment/>
    </xf>
    <xf numFmtId="0" fontId="5" fillId="0" borderId="0" xfId="0" applyFont="1" applyAlignment="1">
      <alignment wrapText="1"/>
    </xf>
    <xf numFmtId="0" fontId="5" fillId="0" borderId="12"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horizontal="center"/>
    </xf>
    <xf numFmtId="0" fontId="5" fillId="0" borderId="0" xfId="0" applyFont="1" applyBorder="1" applyAlignment="1">
      <alignment wrapText="1"/>
    </xf>
    <xf numFmtId="0" fontId="5" fillId="0" borderId="0" xfId="0" applyFont="1" applyBorder="1" applyAlignment="1">
      <alignment horizontal="center"/>
    </xf>
    <xf numFmtId="0" fontId="5" fillId="0" borderId="0" xfId="0" applyFont="1" applyFill="1" applyBorder="1" applyAlignment="1">
      <alignment/>
    </xf>
    <xf numFmtId="0" fontId="5" fillId="0" borderId="13" xfId="0" applyFont="1" applyBorder="1" applyAlignment="1">
      <alignment horizontal="center"/>
    </xf>
    <xf numFmtId="0" fontId="5" fillId="0" borderId="15" xfId="0" applyFont="1" applyBorder="1" applyAlignment="1">
      <alignment/>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0" xfId="0" applyFont="1" applyFill="1" applyBorder="1" applyAlignment="1">
      <alignment horizontal="center"/>
    </xf>
    <xf numFmtId="0" fontId="22" fillId="0" borderId="0" xfId="0" applyFont="1" applyAlignment="1">
      <alignment/>
    </xf>
    <xf numFmtId="0" fontId="22" fillId="0" borderId="0" xfId="0" applyFont="1" applyAlignment="1">
      <alignment horizontal="left"/>
    </xf>
    <xf numFmtId="0" fontId="22" fillId="0" borderId="0" xfId="0" applyFont="1" applyAlignment="1">
      <alignment wrapText="1"/>
    </xf>
    <xf numFmtId="0" fontId="15" fillId="34" borderId="20" xfId="0" applyFont="1" applyFill="1" applyBorder="1" applyAlignment="1">
      <alignment/>
    </xf>
    <xf numFmtId="0" fontId="15" fillId="34" borderId="10" xfId="0" applyFont="1" applyFill="1" applyBorder="1" applyAlignment="1">
      <alignment/>
    </xf>
    <xf numFmtId="0" fontId="15" fillId="34" borderId="10" xfId="0" applyFont="1" applyFill="1" applyBorder="1" applyAlignment="1">
      <alignment horizontal="center"/>
    </xf>
    <xf numFmtId="0" fontId="15" fillId="34" borderId="21" xfId="0" applyFont="1" applyFill="1" applyBorder="1" applyAlignment="1">
      <alignment/>
    </xf>
    <xf numFmtId="0" fontId="15" fillId="34" borderId="0" xfId="0" applyFont="1" applyFill="1" applyBorder="1" applyAlignment="1">
      <alignment/>
    </xf>
    <xf numFmtId="0" fontId="15" fillId="34" borderId="0" xfId="0" applyFont="1" applyFill="1" applyBorder="1" applyAlignment="1">
      <alignment horizontal="center"/>
    </xf>
    <xf numFmtId="173" fontId="15" fillId="34" borderId="0" xfId="0" applyNumberFormat="1" applyFont="1" applyFill="1" applyBorder="1" applyAlignment="1">
      <alignment horizontal="center"/>
    </xf>
    <xf numFmtId="0" fontId="15" fillId="34" borderId="22" xfId="0" applyFont="1" applyFill="1" applyBorder="1" applyAlignment="1">
      <alignment/>
    </xf>
    <xf numFmtId="0" fontId="15" fillId="34" borderId="11" xfId="0" applyFont="1" applyFill="1" applyBorder="1" applyAlignment="1">
      <alignment/>
    </xf>
    <xf numFmtId="0" fontId="15" fillId="34" borderId="11" xfId="0" applyFont="1" applyFill="1" applyBorder="1" applyAlignment="1">
      <alignment horizontal="center"/>
    </xf>
    <xf numFmtId="0" fontId="22" fillId="0" borderId="0" xfId="0" applyFont="1" applyAlignment="1">
      <alignment vertical="top"/>
    </xf>
    <xf numFmtId="0" fontId="5" fillId="0" borderId="12" xfId="0" applyFont="1" applyFill="1" applyBorder="1" applyAlignment="1">
      <alignment horizontal="center"/>
    </xf>
    <xf numFmtId="0" fontId="5" fillId="0" borderId="23" xfId="0" applyFont="1" applyFill="1" applyBorder="1" applyAlignment="1">
      <alignment horizontal="center"/>
    </xf>
    <xf numFmtId="0" fontId="14" fillId="33" borderId="0" xfId="0" applyFont="1" applyFill="1" applyAlignment="1">
      <alignment horizontal="left"/>
    </xf>
    <xf numFmtId="0" fontId="11" fillId="33" borderId="0" xfId="0" applyFont="1" applyFill="1" applyAlignment="1">
      <alignment/>
    </xf>
    <xf numFmtId="0" fontId="2" fillId="0" borderId="0" xfId="58" applyFont="1" applyAlignment="1">
      <alignment horizontal="center"/>
      <protection/>
    </xf>
    <xf numFmtId="0" fontId="4" fillId="0" borderId="0" xfId="0" applyFont="1" applyAlignment="1">
      <alignment vertical="top"/>
    </xf>
    <xf numFmtId="0" fontId="5" fillId="0" borderId="24" xfId="0" applyFont="1" applyFill="1" applyBorder="1" applyAlignment="1">
      <alignment horizontal="center"/>
    </xf>
    <xf numFmtId="0" fontId="5" fillId="0" borderId="0" xfId="0" applyFont="1" applyAlignment="1">
      <alignment horizontal="right"/>
    </xf>
    <xf numFmtId="0" fontId="5" fillId="0" borderId="0" xfId="0" applyFont="1" applyAlignment="1" quotePrefix="1">
      <alignment horizontal="right"/>
    </xf>
    <xf numFmtId="0" fontId="5" fillId="0" borderId="0" xfId="0" applyFont="1" applyBorder="1" applyAlignment="1" quotePrefix="1">
      <alignment/>
    </xf>
    <xf numFmtId="0" fontId="4" fillId="0" borderId="0" xfId="0" applyFont="1" applyBorder="1" applyAlignment="1">
      <alignment/>
    </xf>
    <xf numFmtId="0" fontId="5" fillId="33" borderId="0" xfId="0" applyFont="1" applyFill="1" applyAlignment="1">
      <alignment/>
    </xf>
    <xf numFmtId="0" fontId="15" fillId="35" borderId="25" xfId="0" applyFont="1" applyFill="1" applyBorder="1" applyAlignment="1">
      <alignment/>
    </xf>
    <xf numFmtId="0" fontId="15" fillId="35" borderId="26" xfId="0" applyFont="1" applyFill="1" applyBorder="1" applyAlignment="1">
      <alignment horizontal="center"/>
    </xf>
    <xf numFmtId="0" fontId="15" fillId="35" borderId="27" xfId="0" applyFont="1" applyFill="1" applyBorder="1" applyAlignment="1">
      <alignment/>
    </xf>
    <xf numFmtId="0" fontId="15" fillId="35" borderId="24" xfId="0" applyFont="1" applyFill="1" applyBorder="1" applyAlignment="1">
      <alignment horizontal="center"/>
    </xf>
    <xf numFmtId="0" fontId="15" fillId="35" borderId="28" xfId="0" applyFont="1" applyFill="1" applyBorder="1" applyAlignment="1">
      <alignment/>
    </xf>
    <xf numFmtId="0" fontId="15" fillId="35" borderId="29" xfId="0" applyFont="1" applyFill="1" applyBorder="1" applyAlignment="1">
      <alignment horizontal="center"/>
    </xf>
    <xf numFmtId="0" fontId="8" fillId="33" borderId="27" xfId="0" applyFont="1" applyFill="1" applyBorder="1" applyAlignment="1">
      <alignment/>
    </xf>
    <xf numFmtId="0" fontId="15" fillId="33" borderId="24" xfId="0" applyFont="1" applyFill="1" applyBorder="1" applyAlignment="1">
      <alignment horizontal="center"/>
    </xf>
    <xf numFmtId="0" fontId="15" fillId="33" borderId="27" xfId="0" applyFont="1" applyFill="1" applyBorder="1" applyAlignment="1">
      <alignment/>
    </xf>
    <xf numFmtId="0" fontId="17" fillId="33" borderId="21" xfId="59" applyFont="1" applyFill="1" applyBorder="1" applyAlignment="1">
      <alignment horizontal="left"/>
      <protection/>
    </xf>
    <xf numFmtId="0" fontId="17" fillId="33" borderId="24" xfId="59" applyFont="1" applyFill="1" applyBorder="1" applyAlignment="1">
      <alignment horizontal="center"/>
      <protection/>
    </xf>
    <xf numFmtId="0" fontId="17" fillId="33" borderId="21" xfId="59" applyFont="1" applyFill="1" applyBorder="1" applyAlignment="1" quotePrefix="1">
      <alignment horizontal="left"/>
      <protection/>
    </xf>
    <xf numFmtId="0" fontId="17" fillId="33" borderId="22" xfId="59" applyFont="1" applyFill="1" applyBorder="1" applyAlignment="1">
      <alignment horizontal="left"/>
      <protection/>
    </xf>
    <xf numFmtId="0" fontId="17" fillId="33" borderId="29" xfId="59" applyFont="1" applyFill="1" applyBorder="1" applyAlignment="1">
      <alignment horizontal="center"/>
      <protection/>
    </xf>
    <xf numFmtId="0" fontId="8" fillId="33" borderId="0" xfId="0" applyFont="1" applyFill="1" applyAlignment="1">
      <alignment/>
    </xf>
    <xf numFmtId="0" fontId="8" fillId="33" borderId="0" xfId="0" applyFont="1" applyFill="1" applyAlignment="1">
      <alignment/>
    </xf>
    <xf numFmtId="0" fontId="8" fillId="33" borderId="0" xfId="0" applyFont="1" applyFill="1" applyAlignment="1">
      <alignment horizontal="left"/>
    </xf>
    <xf numFmtId="0" fontId="14" fillId="33" borderId="0" xfId="0" applyFont="1" applyFill="1" applyAlignment="1">
      <alignment/>
    </xf>
    <xf numFmtId="0" fontId="8" fillId="33" borderId="0" xfId="0" applyFont="1" applyFill="1" applyAlignment="1">
      <alignment horizontal="justify" vertical="top"/>
    </xf>
    <xf numFmtId="0" fontId="27" fillId="0" borderId="0" xfId="0" applyFont="1" applyAlignment="1">
      <alignment/>
    </xf>
    <xf numFmtId="0" fontId="8" fillId="35" borderId="30" xfId="0" applyFont="1" applyFill="1" applyBorder="1" applyAlignment="1">
      <alignment horizontal="center" wrapText="1"/>
    </xf>
    <xf numFmtId="186" fontId="15" fillId="35" borderId="30" xfId="0" applyNumberFormat="1" applyFont="1" applyFill="1" applyBorder="1" applyAlignment="1">
      <alignment horizontal="center"/>
    </xf>
    <xf numFmtId="0" fontId="15" fillId="35" borderId="30" xfId="0" applyFont="1" applyFill="1" applyBorder="1" applyAlignment="1">
      <alignment horizontal="center"/>
    </xf>
    <xf numFmtId="0" fontId="15" fillId="35" borderId="31" xfId="0" applyFont="1" applyFill="1" applyBorder="1" applyAlignment="1">
      <alignment horizontal="center"/>
    </xf>
    <xf numFmtId="0" fontId="15" fillId="35" borderId="32" xfId="0" applyFont="1" applyFill="1" applyBorder="1" applyAlignment="1">
      <alignment horizontal="center"/>
    </xf>
    <xf numFmtId="0" fontId="15" fillId="35" borderId="33" xfId="0" applyFont="1" applyFill="1" applyBorder="1" applyAlignment="1">
      <alignment horizontal="center"/>
    </xf>
    <xf numFmtId="0" fontId="4" fillId="0" borderId="3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5" fillId="0" borderId="14" xfId="0" applyFont="1" applyFill="1" applyBorder="1" applyAlignment="1">
      <alignment horizontal="center"/>
    </xf>
    <xf numFmtId="0" fontId="5" fillId="0" borderId="35" xfId="0" applyFont="1" applyFill="1" applyBorder="1" applyAlignment="1">
      <alignment horizontal="center"/>
    </xf>
    <xf numFmtId="0" fontId="5" fillId="0" borderId="36" xfId="0" applyFont="1" applyFill="1" applyBorder="1" applyAlignment="1">
      <alignment horizontal="center"/>
    </xf>
    <xf numFmtId="0" fontId="5" fillId="0" borderId="37" xfId="0" applyFont="1" applyFill="1" applyBorder="1" applyAlignment="1">
      <alignment horizontal="center"/>
    </xf>
    <xf numFmtId="0" fontId="5" fillId="0" borderId="29" xfId="0" applyFont="1" applyFill="1" applyBorder="1" applyAlignment="1">
      <alignment horizontal="center"/>
    </xf>
    <xf numFmtId="0" fontId="5" fillId="0" borderId="38"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15" fillId="35" borderId="39" xfId="57" applyFont="1" applyFill="1" applyBorder="1">
      <alignment/>
      <protection/>
    </xf>
    <xf numFmtId="0" fontId="15" fillId="35" borderId="39" xfId="57" applyFont="1" applyFill="1" applyBorder="1" applyAlignment="1">
      <alignment horizontal="center"/>
      <protection/>
    </xf>
    <xf numFmtId="0" fontId="15" fillId="35" borderId="40" xfId="57" applyFont="1" applyFill="1" applyBorder="1">
      <alignment/>
      <protection/>
    </xf>
    <xf numFmtId="0" fontId="15" fillId="35" borderId="41" xfId="57" applyFont="1" applyFill="1" applyBorder="1">
      <alignment/>
      <protection/>
    </xf>
    <xf numFmtId="0" fontId="15" fillId="35" borderId="41" xfId="57" applyFont="1" applyFill="1" applyBorder="1" applyAlignment="1">
      <alignment horizontal="center"/>
      <protection/>
    </xf>
    <xf numFmtId="0" fontId="15" fillId="35" borderId="42" xfId="57" applyFont="1" applyFill="1" applyBorder="1">
      <alignment/>
      <protection/>
    </xf>
    <xf numFmtId="0" fontId="15" fillId="35" borderId="43" xfId="57" applyFont="1" applyFill="1" applyBorder="1">
      <alignment/>
      <protection/>
    </xf>
    <xf numFmtId="0" fontId="15" fillId="35" borderId="43" xfId="57" applyFont="1" applyFill="1" applyBorder="1" applyAlignment="1">
      <alignment horizontal="center"/>
      <protection/>
    </xf>
    <xf numFmtId="0" fontId="15" fillId="35" borderId="44" xfId="57" applyFont="1" applyFill="1" applyBorder="1">
      <alignment/>
      <protection/>
    </xf>
    <xf numFmtId="0" fontId="11" fillId="0" borderId="0" xfId="0" applyFont="1" applyBorder="1" applyAlignment="1">
      <alignment horizontal="center"/>
    </xf>
    <xf numFmtId="0" fontId="5" fillId="0" borderId="45" xfId="0" applyFont="1" applyFill="1" applyBorder="1" applyAlignment="1">
      <alignment horizontal="center"/>
    </xf>
    <xf numFmtId="0" fontId="5" fillId="0" borderId="26" xfId="0" applyFont="1" applyFill="1" applyBorder="1" applyAlignment="1">
      <alignment horizontal="center"/>
    </xf>
    <xf numFmtId="0" fontId="5" fillId="0" borderId="46" xfId="0" applyFont="1" applyFill="1" applyBorder="1" applyAlignment="1">
      <alignment horizontal="center"/>
    </xf>
    <xf numFmtId="0" fontId="15" fillId="36" borderId="20" xfId="0" applyFont="1" applyFill="1" applyBorder="1" applyAlignment="1">
      <alignment/>
    </xf>
    <xf numFmtId="0" fontId="15" fillId="36" borderId="10" xfId="0" applyFont="1" applyFill="1" applyBorder="1" applyAlignment="1">
      <alignment/>
    </xf>
    <xf numFmtId="0" fontId="15" fillId="36" borderId="10" xfId="0" applyFont="1" applyFill="1" applyBorder="1" applyAlignment="1">
      <alignment horizontal="left"/>
    </xf>
    <xf numFmtId="0" fontId="15" fillId="36" borderId="10" xfId="0" applyFont="1" applyFill="1" applyBorder="1" applyAlignment="1">
      <alignment horizontal="center"/>
    </xf>
    <xf numFmtId="0" fontId="15" fillId="36" borderId="47" xfId="0" applyFont="1" applyFill="1" applyBorder="1" applyAlignment="1">
      <alignment/>
    </xf>
    <xf numFmtId="0" fontId="15" fillId="36" borderId="21" xfId="0" applyFont="1" applyFill="1" applyBorder="1" applyAlignment="1">
      <alignment wrapText="1"/>
    </xf>
    <xf numFmtId="0" fontId="15" fillId="36" borderId="21" xfId="0" applyFont="1" applyFill="1" applyBorder="1" applyAlignment="1">
      <alignment/>
    </xf>
    <xf numFmtId="0" fontId="15" fillId="36" borderId="22" xfId="0" applyFont="1" applyFill="1" applyBorder="1" applyAlignment="1">
      <alignment/>
    </xf>
    <xf numFmtId="0" fontId="15" fillId="36" borderId="48" xfId="0" applyFont="1" applyFill="1" applyBorder="1" applyAlignment="1">
      <alignment wrapText="1"/>
    </xf>
    <xf numFmtId="0" fontId="15" fillId="36" borderId="48" xfId="0" applyFont="1" applyFill="1" applyBorder="1" applyAlignment="1">
      <alignment/>
    </xf>
    <xf numFmtId="0" fontId="15" fillId="36" borderId="49" xfId="0" applyFont="1" applyFill="1" applyBorder="1" applyAlignment="1">
      <alignment/>
    </xf>
    <xf numFmtId="0" fontId="8" fillId="36" borderId="0" xfId="0" applyFont="1" applyFill="1" applyBorder="1" applyAlignment="1">
      <alignment horizontal="left"/>
    </xf>
    <xf numFmtId="186" fontId="15" fillId="36" borderId="0" xfId="0" applyNumberFormat="1" applyFont="1" applyFill="1" applyBorder="1" applyAlignment="1">
      <alignment horizontal="center"/>
    </xf>
    <xf numFmtId="0" fontId="15" fillId="36" borderId="0" xfId="0" applyFont="1" applyFill="1" applyBorder="1" applyAlignment="1">
      <alignment horizontal="center"/>
    </xf>
    <xf numFmtId="0" fontId="15" fillId="36" borderId="11" xfId="0" applyFont="1" applyFill="1" applyBorder="1" applyAlignment="1">
      <alignment/>
    </xf>
    <xf numFmtId="0" fontId="15" fillId="36" borderId="11" xfId="0" applyFont="1" applyFill="1" applyBorder="1" applyAlignment="1">
      <alignment horizontal="left"/>
    </xf>
    <xf numFmtId="0" fontId="22" fillId="33" borderId="0" xfId="0" applyFont="1" applyFill="1" applyAlignment="1">
      <alignment/>
    </xf>
    <xf numFmtId="0" fontId="22" fillId="33" borderId="0" xfId="0" applyFont="1" applyFill="1" applyAlignment="1">
      <alignment horizontal="left"/>
    </xf>
    <xf numFmtId="0" fontId="8" fillId="36" borderId="10" xfId="0" applyFont="1" applyFill="1" applyBorder="1" applyAlignment="1">
      <alignment/>
    </xf>
    <xf numFmtId="0" fontId="15" fillId="35" borderId="24" xfId="0" applyFont="1" applyFill="1" applyBorder="1" applyAlignment="1">
      <alignment horizontal="center"/>
    </xf>
    <xf numFmtId="0" fontId="14" fillId="33" borderId="0" xfId="0" applyFont="1" applyFill="1" applyAlignment="1">
      <alignment horizontal="justify"/>
    </xf>
    <xf numFmtId="0" fontId="5" fillId="33" borderId="0" xfId="0" applyFont="1" applyFill="1" applyAlignment="1">
      <alignment horizontal="justify"/>
    </xf>
    <xf numFmtId="0" fontId="18" fillId="33" borderId="20" xfId="59" applyFont="1" applyFill="1" applyBorder="1" applyAlignment="1">
      <alignment horizontal="left"/>
      <protection/>
    </xf>
    <xf numFmtId="0" fontId="18" fillId="33" borderId="26" xfId="59" applyFont="1" applyFill="1" applyBorder="1" applyAlignment="1">
      <alignment horizontal="center"/>
      <protection/>
    </xf>
    <xf numFmtId="3" fontId="18" fillId="33" borderId="10" xfId="59" applyNumberFormat="1" applyFont="1" applyFill="1" applyBorder="1" applyAlignment="1">
      <alignment horizontal="center"/>
      <protection/>
    </xf>
    <xf numFmtId="0" fontId="17" fillId="33" borderId="46" xfId="59" applyFont="1" applyFill="1" applyBorder="1">
      <alignment/>
      <protection/>
    </xf>
    <xf numFmtId="0" fontId="18" fillId="33" borderId="21" xfId="59" applyFont="1" applyFill="1" applyBorder="1" applyAlignment="1">
      <alignment horizontal="left"/>
      <protection/>
    </xf>
    <xf numFmtId="0" fontId="18" fillId="33" borderId="24" xfId="59" applyFont="1" applyFill="1" applyBorder="1" applyAlignment="1">
      <alignment horizontal="center"/>
      <protection/>
    </xf>
    <xf numFmtId="3" fontId="18" fillId="33" borderId="0" xfId="59" applyNumberFormat="1" applyFont="1" applyFill="1" applyBorder="1" applyAlignment="1">
      <alignment horizontal="center"/>
      <protection/>
    </xf>
    <xf numFmtId="0" fontId="17" fillId="33" borderId="23" xfId="59" applyFont="1" applyFill="1" applyBorder="1">
      <alignment/>
      <protection/>
    </xf>
    <xf numFmtId="1" fontId="18" fillId="33" borderId="22" xfId="59" applyNumberFormat="1" applyFont="1" applyFill="1" applyBorder="1" applyAlignment="1">
      <alignment horizontal="left"/>
      <protection/>
    </xf>
    <xf numFmtId="0" fontId="18" fillId="33" borderId="29" xfId="59" applyFont="1" applyFill="1" applyBorder="1" applyAlignment="1">
      <alignment horizontal="center"/>
      <protection/>
    </xf>
    <xf numFmtId="3" fontId="18" fillId="33" borderId="11" xfId="59" applyNumberFormat="1" applyFont="1" applyFill="1" applyBorder="1" applyAlignment="1">
      <alignment horizontal="center"/>
      <protection/>
    </xf>
    <xf numFmtId="0" fontId="18" fillId="33" borderId="38" xfId="59" applyFont="1" applyFill="1" applyBorder="1" applyAlignment="1">
      <alignment horizontal="center"/>
      <protection/>
    </xf>
    <xf numFmtId="0" fontId="17" fillId="33" borderId="21" xfId="59" applyFont="1" applyFill="1" applyBorder="1" applyAlignment="1">
      <alignment horizontal="center"/>
      <protection/>
    </xf>
    <xf numFmtId="0" fontId="17" fillId="33" borderId="50" xfId="59" applyFont="1" applyFill="1" applyBorder="1" applyAlignment="1">
      <alignment horizontal="center"/>
      <protection/>
    </xf>
    <xf numFmtId="0" fontId="17" fillId="33" borderId="45" xfId="59" applyFont="1" applyFill="1" applyBorder="1" applyAlignment="1">
      <alignment horizontal="center"/>
      <protection/>
    </xf>
    <xf numFmtId="0" fontId="17" fillId="33" borderId="0" xfId="59" applyFont="1" applyFill="1" applyBorder="1" applyAlignment="1">
      <alignment horizontal="center"/>
      <protection/>
    </xf>
    <xf numFmtId="0" fontId="17" fillId="33" borderId="12" xfId="59" applyFont="1" applyFill="1" applyBorder="1" applyAlignment="1">
      <alignment horizontal="center"/>
      <protection/>
    </xf>
    <xf numFmtId="0" fontId="17" fillId="33" borderId="17" xfId="59" applyFont="1" applyFill="1" applyBorder="1" applyAlignment="1">
      <alignment horizontal="center"/>
      <protection/>
    </xf>
    <xf numFmtId="3" fontId="17" fillId="33" borderId="0" xfId="59" applyNumberFormat="1" applyFont="1" applyFill="1" applyBorder="1" applyAlignment="1">
      <alignment horizontal="center"/>
      <protection/>
    </xf>
    <xf numFmtId="0" fontId="17" fillId="33" borderId="17" xfId="58" applyFont="1" applyFill="1" applyBorder="1" applyAlignment="1">
      <alignment horizontal="center"/>
      <protection/>
    </xf>
    <xf numFmtId="185" fontId="17" fillId="33" borderId="0" xfId="59" applyNumberFormat="1" applyFont="1" applyFill="1" applyBorder="1" applyAlignment="1">
      <alignment horizontal="center"/>
      <protection/>
    </xf>
    <xf numFmtId="0" fontId="17" fillId="33" borderId="24" xfId="59" applyFont="1" applyFill="1" applyBorder="1" applyAlignment="1" quotePrefix="1">
      <alignment horizontal="center"/>
      <protection/>
    </xf>
    <xf numFmtId="3" fontId="17" fillId="33" borderId="12" xfId="59" applyNumberFormat="1" applyFont="1" applyFill="1" applyBorder="1" applyAlignment="1">
      <alignment horizontal="center"/>
      <protection/>
    </xf>
    <xf numFmtId="3" fontId="17" fillId="33" borderId="17" xfId="59" applyNumberFormat="1" applyFont="1" applyFill="1" applyBorder="1" applyAlignment="1">
      <alignment horizontal="center"/>
      <protection/>
    </xf>
    <xf numFmtId="175" fontId="17" fillId="33" borderId="12" xfId="59" applyNumberFormat="1" applyFont="1" applyFill="1" applyBorder="1" applyAlignment="1">
      <alignment horizontal="center"/>
      <protection/>
    </xf>
    <xf numFmtId="175" fontId="17" fillId="33" borderId="17" xfId="59" applyNumberFormat="1" applyFont="1" applyFill="1" applyBorder="1" applyAlignment="1">
      <alignment horizontal="center"/>
      <protection/>
    </xf>
    <xf numFmtId="0" fontId="17" fillId="33" borderId="23" xfId="59" applyFont="1" applyFill="1" applyBorder="1" applyAlignment="1">
      <alignment horizontal="center"/>
      <protection/>
    </xf>
    <xf numFmtId="0" fontId="17" fillId="33" borderId="17" xfId="59" applyFont="1" applyFill="1" applyBorder="1" applyAlignment="1">
      <alignment horizontal="left"/>
      <protection/>
    </xf>
    <xf numFmtId="0" fontId="17" fillId="33" borderId="17" xfId="59" applyFont="1" applyFill="1" applyBorder="1" applyAlignment="1">
      <alignment horizontal="right"/>
      <protection/>
    </xf>
    <xf numFmtId="0" fontId="17" fillId="33" borderId="12" xfId="59" applyFont="1" applyFill="1" applyBorder="1" applyAlignment="1" quotePrefix="1">
      <alignment horizontal="center"/>
      <protection/>
    </xf>
    <xf numFmtId="0" fontId="17" fillId="33" borderId="51" xfId="59" applyFont="1" applyFill="1" applyBorder="1" applyAlignment="1">
      <alignment horizontal="right"/>
      <protection/>
    </xf>
    <xf numFmtId="0" fontId="17" fillId="33" borderId="37" xfId="59" applyFont="1" applyFill="1" applyBorder="1" applyAlignment="1">
      <alignment horizontal="center"/>
      <protection/>
    </xf>
    <xf numFmtId="0" fontId="17" fillId="33" borderId="51" xfId="58" applyFont="1" applyFill="1" applyBorder="1" applyAlignment="1">
      <alignment horizontal="center"/>
      <protection/>
    </xf>
    <xf numFmtId="0" fontId="17" fillId="33" borderId="38" xfId="59" applyFont="1" applyFill="1" applyBorder="1">
      <alignment/>
      <protection/>
    </xf>
    <xf numFmtId="0" fontId="15" fillId="33" borderId="0" xfId="0" applyFont="1" applyFill="1" applyBorder="1" applyAlignment="1">
      <alignment vertical="top"/>
    </xf>
    <xf numFmtId="0" fontId="15" fillId="33" borderId="0" xfId="0" applyFont="1" applyFill="1" applyAlignment="1">
      <alignment/>
    </xf>
    <xf numFmtId="0" fontId="15" fillId="33" borderId="0" xfId="0" applyFont="1" applyFill="1" applyAlignment="1">
      <alignment horizontal="center"/>
    </xf>
    <xf numFmtId="0" fontId="18" fillId="33" borderId="0" xfId="58" applyFont="1" applyFill="1">
      <alignment/>
      <protection/>
    </xf>
    <xf numFmtId="3" fontId="17" fillId="33" borderId="0" xfId="58" applyNumberFormat="1" applyFont="1" applyFill="1">
      <alignment/>
      <protection/>
    </xf>
    <xf numFmtId="0" fontId="17" fillId="33" borderId="0" xfId="58" applyFont="1" applyFill="1" applyAlignment="1">
      <alignment horizontal="left"/>
      <protection/>
    </xf>
    <xf numFmtId="0" fontId="17" fillId="33" borderId="0" xfId="59" applyFont="1" applyFill="1" applyAlignment="1">
      <alignment horizontal="center"/>
      <protection/>
    </xf>
    <xf numFmtId="0" fontId="17" fillId="33" borderId="0" xfId="58" applyFont="1" applyFill="1">
      <alignment/>
      <protection/>
    </xf>
    <xf numFmtId="3" fontId="17" fillId="33" borderId="0" xfId="58" applyNumberFormat="1" applyFont="1" applyFill="1" applyBorder="1">
      <alignment/>
      <protection/>
    </xf>
    <xf numFmtId="185" fontId="17" fillId="33" borderId="29" xfId="59" applyNumberFormat="1" applyFont="1" applyFill="1" applyBorder="1" applyAlignment="1">
      <alignment horizontal="center"/>
      <protection/>
    </xf>
    <xf numFmtId="0" fontId="15" fillId="35" borderId="52" xfId="0" applyFont="1" applyFill="1" applyBorder="1" applyAlignment="1">
      <alignment/>
    </xf>
    <xf numFmtId="0" fontId="3" fillId="0" borderId="0" xfId="0" applyFont="1" applyFill="1" applyBorder="1" applyAlignment="1">
      <alignment horizontal="justify"/>
    </xf>
    <xf numFmtId="0" fontId="0" fillId="0" borderId="0" xfId="0" applyFill="1" applyBorder="1" applyAlignment="1">
      <alignment/>
    </xf>
    <xf numFmtId="0" fontId="6" fillId="0" borderId="0" xfId="0" applyFont="1" applyFill="1" applyBorder="1" applyAlignment="1">
      <alignment horizontal="justify" vertical="top"/>
    </xf>
    <xf numFmtId="0" fontId="3" fillId="0" borderId="0" xfId="0" applyFont="1" applyFill="1" applyBorder="1" applyAlignment="1">
      <alignment horizontal="left" wrapText="1"/>
    </xf>
    <xf numFmtId="0" fontId="8" fillId="33" borderId="0" xfId="0" applyFont="1" applyFill="1" applyAlignment="1">
      <alignment vertical="top"/>
    </xf>
    <xf numFmtId="0" fontId="15" fillId="33" borderId="0" xfId="0" applyFont="1" applyFill="1" applyAlignment="1">
      <alignment vertical="top"/>
    </xf>
    <xf numFmtId="0" fontId="17" fillId="33" borderId="0" xfId="59" applyFont="1" applyFill="1">
      <alignment/>
      <protection/>
    </xf>
    <xf numFmtId="0" fontId="15" fillId="33" borderId="0" xfId="0" applyFont="1" applyFill="1" applyAlignment="1">
      <alignment horizontal="right"/>
    </xf>
    <xf numFmtId="0" fontId="15" fillId="33" borderId="0" xfId="0" applyFont="1" applyFill="1" applyAlignment="1">
      <alignment/>
    </xf>
    <xf numFmtId="3" fontId="15" fillId="33" borderId="0" xfId="0" applyNumberFormat="1" applyFont="1" applyFill="1" applyAlignment="1">
      <alignment horizontal="center"/>
    </xf>
    <xf numFmtId="0" fontId="17" fillId="35" borderId="21" xfId="59" applyFont="1" applyFill="1" applyBorder="1" applyAlignment="1">
      <alignment horizontal="left"/>
      <protection/>
    </xf>
    <xf numFmtId="0" fontId="17" fillId="35" borderId="24" xfId="59" applyFont="1" applyFill="1" applyBorder="1" applyAlignment="1">
      <alignment horizontal="center"/>
      <protection/>
    </xf>
    <xf numFmtId="0" fontId="17" fillId="36" borderId="21" xfId="0" applyFont="1" applyFill="1" applyBorder="1" applyAlignment="1">
      <alignment/>
    </xf>
    <xf numFmtId="0" fontId="17" fillId="36" borderId="48" xfId="0" applyFont="1" applyFill="1" applyBorder="1" applyAlignment="1" quotePrefix="1">
      <alignment/>
    </xf>
    <xf numFmtId="0" fontId="17" fillId="36" borderId="48" xfId="0" applyFont="1" applyFill="1" applyBorder="1" applyAlignment="1" quotePrefix="1">
      <alignment wrapText="1"/>
    </xf>
    <xf numFmtId="0" fontId="15" fillId="37" borderId="53" xfId="0" applyFont="1" applyFill="1" applyBorder="1" applyAlignment="1" applyProtection="1">
      <alignment/>
      <protection locked="0"/>
    </xf>
    <xf numFmtId="185" fontId="15" fillId="37" borderId="30" xfId="0" applyNumberFormat="1" applyFont="1" applyFill="1" applyBorder="1" applyAlignment="1" applyProtection="1">
      <alignment horizontal="center"/>
      <protection locked="0"/>
    </xf>
    <xf numFmtId="185" fontId="15" fillId="37" borderId="32" xfId="0" applyNumberFormat="1" applyFont="1" applyFill="1" applyBorder="1" applyAlignment="1" applyProtection="1">
      <alignment horizontal="center"/>
      <protection locked="0"/>
    </xf>
    <xf numFmtId="0" fontId="8" fillId="36" borderId="21" xfId="0" applyFont="1" applyFill="1" applyBorder="1" applyAlignment="1">
      <alignment/>
    </xf>
    <xf numFmtId="0" fontId="17" fillId="36" borderId="48" xfId="0" applyFont="1" applyFill="1" applyBorder="1" applyAlignment="1">
      <alignment wrapText="1"/>
    </xf>
    <xf numFmtId="0" fontId="8" fillId="36" borderId="22" xfId="0" applyFont="1" applyFill="1" applyBorder="1" applyAlignment="1">
      <alignment horizontal="left" vertical="top" wrapText="1"/>
    </xf>
    <xf numFmtId="0" fontId="1" fillId="33" borderId="0" xfId="0" applyFont="1" applyFill="1" applyAlignment="1">
      <alignment/>
    </xf>
    <xf numFmtId="0" fontId="22" fillId="36" borderId="22" xfId="0" applyFont="1" applyFill="1" applyBorder="1" applyAlignment="1">
      <alignment/>
    </xf>
    <xf numFmtId="0" fontId="15" fillId="33" borderId="0" xfId="0" applyFont="1" applyFill="1" applyAlignment="1">
      <alignment/>
    </xf>
    <xf numFmtId="0" fontId="23" fillId="33" borderId="0" xfId="0" applyFont="1" applyFill="1" applyAlignment="1">
      <alignment/>
    </xf>
    <xf numFmtId="0" fontId="15" fillId="0" borderId="0" xfId="0" applyFont="1" applyFill="1" applyAlignment="1">
      <alignment/>
    </xf>
    <xf numFmtId="0" fontId="8" fillId="0" borderId="0" xfId="0" applyFont="1" applyFill="1" applyAlignment="1">
      <alignment/>
    </xf>
    <xf numFmtId="0" fontId="17" fillId="33" borderId="54" xfId="0" applyFont="1" applyFill="1" applyBorder="1" applyAlignment="1">
      <alignment wrapText="1"/>
    </xf>
    <xf numFmtId="0" fontId="8" fillId="35" borderId="55" xfId="0" applyFont="1" applyFill="1" applyBorder="1" applyAlignment="1">
      <alignment horizontal="center" wrapText="1"/>
    </xf>
    <xf numFmtId="0" fontId="8" fillId="0" borderId="21" xfId="0" applyFont="1" applyFill="1" applyBorder="1" applyAlignment="1">
      <alignment horizontal="center" wrapText="1"/>
    </xf>
    <xf numFmtId="0" fontId="8" fillId="0" borderId="0" xfId="0" applyFont="1" applyFill="1" applyBorder="1" applyAlignment="1">
      <alignment horizontal="center" wrapText="1"/>
    </xf>
    <xf numFmtId="0" fontId="15" fillId="0" borderId="21" xfId="0" applyFont="1" applyFill="1" applyBorder="1" applyAlignment="1">
      <alignment horizontal="center"/>
    </xf>
    <xf numFmtId="0" fontId="15" fillId="0" borderId="0" xfId="0" applyFont="1" applyFill="1" applyBorder="1" applyAlignment="1">
      <alignment horizontal="center"/>
    </xf>
    <xf numFmtId="0" fontId="15" fillId="33" borderId="21" xfId="0" applyFont="1" applyFill="1" applyBorder="1" applyAlignment="1">
      <alignment horizontal="center"/>
    </xf>
    <xf numFmtId="0" fontId="15" fillId="33" borderId="0" xfId="0" applyFont="1" applyFill="1" applyBorder="1" applyAlignment="1">
      <alignment horizontal="center"/>
    </xf>
    <xf numFmtId="0" fontId="15" fillId="34" borderId="47" xfId="0" applyFont="1" applyFill="1" applyBorder="1" applyAlignment="1">
      <alignment/>
    </xf>
    <xf numFmtId="0" fontId="15" fillId="34" borderId="48" xfId="0" applyFont="1" applyFill="1" applyBorder="1" applyAlignment="1">
      <alignment/>
    </xf>
    <xf numFmtId="11" fontId="15" fillId="34" borderId="48" xfId="0" applyNumberFormat="1" applyFont="1" applyFill="1" applyBorder="1" applyAlignment="1">
      <alignment horizontal="center"/>
    </xf>
    <xf numFmtId="0" fontId="15" fillId="34" borderId="49" xfId="0" applyFont="1" applyFill="1" applyBorder="1" applyAlignment="1">
      <alignment/>
    </xf>
    <xf numFmtId="183" fontId="15" fillId="33" borderId="17" xfId="0" applyNumberFormat="1" applyFont="1" applyFill="1" applyBorder="1" applyAlignment="1">
      <alignment horizontal="center"/>
    </xf>
    <xf numFmtId="0" fontId="4" fillId="0" borderId="45" xfId="0" applyFont="1" applyFill="1" applyBorder="1" applyAlignment="1">
      <alignment horizontal="center"/>
    </xf>
    <xf numFmtId="0" fontId="15" fillId="36" borderId="0" xfId="0" applyFont="1" applyFill="1" applyBorder="1" applyAlignment="1">
      <alignment horizontal="left"/>
    </xf>
    <xf numFmtId="0" fontId="4" fillId="0" borderId="56" xfId="0" applyFont="1" applyFill="1" applyBorder="1" applyAlignment="1">
      <alignment horizontal="center" vertical="center" wrapText="1"/>
    </xf>
    <xf numFmtId="0" fontId="5" fillId="0" borderId="27" xfId="0" applyFont="1" applyFill="1" applyBorder="1" applyAlignment="1">
      <alignment horizontal="center"/>
    </xf>
    <xf numFmtId="0" fontId="5" fillId="0" borderId="28" xfId="0" applyFont="1" applyFill="1" applyBorder="1" applyAlignment="1">
      <alignment horizontal="center"/>
    </xf>
    <xf numFmtId="0" fontId="5" fillId="0" borderId="25" xfId="0" applyFont="1" applyFill="1" applyBorder="1" applyAlignment="1">
      <alignment horizontal="center"/>
    </xf>
    <xf numFmtId="0" fontId="4" fillId="0" borderId="46" xfId="0" applyFont="1" applyFill="1" applyBorder="1" applyAlignment="1">
      <alignment horizontal="center"/>
    </xf>
    <xf numFmtId="0" fontId="5" fillId="0" borderId="24" xfId="0" applyFont="1" applyFill="1" applyBorder="1" applyAlignment="1">
      <alignment/>
    </xf>
    <xf numFmtId="0" fontId="5" fillId="0" borderId="24" xfId="0" applyFont="1" applyFill="1" applyBorder="1" applyAlignment="1">
      <alignment vertical="top"/>
    </xf>
    <xf numFmtId="0" fontId="5" fillId="0" borderId="29" xfId="0" applyFont="1" applyFill="1" applyBorder="1" applyAlignment="1">
      <alignment/>
    </xf>
    <xf numFmtId="0" fontId="5" fillId="0" borderId="26" xfId="0" applyFont="1" applyFill="1" applyBorder="1" applyAlignment="1">
      <alignment/>
    </xf>
    <xf numFmtId="0" fontId="5" fillId="0" borderId="57" xfId="0" applyFont="1" applyFill="1" applyBorder="1" applyAlignment="1">
      <alignment horizontal="center"/>
    </xf>
    <xf numFmtId="0" fontId="5" fillId="0" borderId="58" xfId="0" applyFont="1" applyFill="1" applyBorder="1" applyAlignment="1">
      <alignment horizontal="center"/>
    </xf>
    <xf numFmtId="0" fontId="5" fillId="0" borderId="58" xfId="0" applyFont="1" applyFill="1" applyBorder="1" applyAlignment="1">
      <alignment/>
    </xf>
    <xf numFmtId="0" fontId="4" fillId="0" borderId="59" xfId="0" applyFont="1" applyFill="1" applyBorder="1" applyAlignment="1">
      <alignment horizontal="center"/>
    </xf>
    <xf numFmtId="0" fontId="5" fillId="0" borderId="55" xfId="0" applyFont="1" applyFill="1" applyBorder="1" applyAlignment="1">
      <alignment horizontal="center"/>
    </xf>
    <xf numFmtId="0" fontId="4" fillId="0" borderId="60" xfId="0" applyFont="1" applyFill="1" applyBorder="1" applyAlignment="1">
      <alignment horizontal="center"/>
    </xf>
    <xf numFmtId="0" fontId="5" fillId="0" borderId="61" xfId="0" applyFont="1" applyFill="1" applyBorder="1" applyAlignment="1">
      <alignment horizontal="center"/>
    </xf>
    <xf numFmtId="0" fontId="5" fillId="0" borderId="59" xfId="0" applyFont="1" applyFill="1" applyBorder="1" applyAlignment="1">
      <alignment/>
    </xf>
    <xf numFmtId="0" fontId="5" fillId="33" borderId="27" xfId="0" applyFont="1" applyFill="1" applyBorder="1" applyAlignment="1">
      <alignment horizontal="center"/>
    </xf>
    <xf numFmtId="0" fontId="5" fillId="33" borderId="28" xfId="0" applyFont="1" applyFill="1" applyBorder="1" applyAlignment="1">
      <alignment horizontal="center"/>
    </xf>
    <xf numFmtId="0" fontId="5" fillId="33" borderId="25" xfId="0" applyFont="1" applyFill="1" applyBorder="1" applyAlignment="1">
      <alignment horizontal="center"/>
    </xf>
    <xf numFmtId="0" fontId="5" fillId="0" borderId="59" xfId="0" applyFont="1" applyFill="1" applyBorder="1" applyAlignment="1">
      <alignment horizontal="center"/>
    </xf>
    <xf numFmtId="0" fontId="4" fillId="0" borderId="62" xfId="0" applyFont="1" applyFill="1" applyBorder="1" applyAlignment="1">
      <alignment horizontal="center" wrapText="1"/>
    </xf>
    <xf numFmtId="0" fontId="5" fillId="0" borderId="27" xfId="0" applyFont="1" applyFill="1" applyBorder="1" applyAlignment="1">
      <alignment/>
    </xf>
    <xf numFmtId="0" fontId="5" fillId="0" borderId="23" xfId="0" applyFont="1" applyFill="1" applyBorder="1" applyAlignment="1">
      <alignment/>
    </xf>
    <xf numFmtId="0" fontId="5" fillId="0" borderId="23" xfId="0" applyFont="1" applyFill="1" applyBorder="1" applyAlignment="1">
      <alignment wrapText="1"/>
    </xf>
    <xf numFmtId="0" fontId="5" fillId="0" borderId="28" xfId="0" applyFont="1" applyFill="1" applyBorder="1" applyAlignment="1">
      <alignment/>
    </xf>
    <xf numFmtId="0" fontId="5" fillId="0" borderId="38" xfId="0" applyFont="1" applyFill="1" applyBorder="1" applyAlignment="1">
      <alignment/>
    </xf>
    <xf numFmtId="0" fontId="5" fillId="0" borderId="25" xfId="0" applyFont="1" applyFill="1" applyBorder="1" applyAlignment="1">
      <alignment/>
    </xf>
    <xf numFmtId="0" fontId="5" fillId="0" borderId="46" xfId="0" applyFont="1" applyFill="1" applyBorder="1" applyAlignment="1">
      <alignment/>
    </xf>
    <xf numFmtId="0" fontId="5" fillId="0" borderId="57" xfId="0" applyFont="1" applyFill="1" applyBorder="1" applyAlignment="1">
      <alignment/>
    </xf>
    <xf numFmtId="0" fontId="4" fillId="0" borderId="57" xfId="0" applyFont="1" applyFill="1" applyBorder="1" applyAlignment="1">
      <alignment horizontal="center"/>
    </xf>
    <xf numFmtId="175" fontId="5" fillId="0" borderId="27" xfId="0" applyNumberFormat="1" applyFont="1" applyFill="1" applyBorder="1" applyAlignment="1">
      <alignment horizontal="center"/>
    </xf>
    <xf numFmtId="176" fontId="5" fillId="0" borderId="24" xfId="0" applyNumberFormat="1" applyFont="1" applyFill="1" applyBorder="1" applyAlignment="1">
      <alignment horizontal="center"/>
    </xf>
    <xf numFmtId="184" fontId="5" fillId="0" borderId="24" xfId="0" applyNumberFormat="1" applyFont="1" applyFill="1" applyBorder="1" applyAlignment="1">
      <alignment horizontal="center"/>
    </xf>
    <xf numFmtId="0" fontId="22" fillId="33" borderId="0" xfId="0" applyFont="1" applyFill="1" applyAlignment="1">
      <alignment/>
    </xf>
    <xf numFmtId="0" fontId="28" fillId="33" borderId="0" xfId="0" applyFont="1" applyFill="1" applyAlignment="1">
      <alignment/>
    </xf>
    <xf numFmtId="0" fontId="8" fillId="36" borderId="47" xfId="0" applyFont="1" applyFill="1" applyBorder="1" applyAlignment="1">
      <alignment horizontal="justify" vertical="top" wrapText="1"/>
    </xf>
    <xf numFmtId="0" fontId="8" fillId="36" borderId="48" xfId="0" applyFont="1" applyFill="1" applyBorder="1" applyAlignment="1">
      <alignment horizontal="justify" vertical="top" wrapText="1"/>
    </xf>
    <xf numFmtId="0" fontId="8" fillId="0" borderId="0" xfId="0" applyFont="1" applyFill="1" applyBorder="1" applyAlignment="1">
      <alignment horizontal="left"/>
    </xf>
    <xf numFmtId="0" fontId="18" fillId="36" borderId="48" xfId="0" applyFont="1" applyFill="1" applyBorder="1" applyAlignment="1">
      <alignment/>
    </xf>
    <xf numFmtId="0" fontId="8" fillId="36" borderId="48" xfId="0" applyNumberFormat="1" applyFont="1" applyFill="1" applyBorder="1" applyAlignment="1">
      <alignment horizontal="justify" vertical="top" wrapText="1"/>
    </xf>
    <xf numFmtId="0" fontId="15" fillId="36" borderId="48" xfId="0" applyNumberFormat="1" applyFont="1" applyFill="1" applyBorder="1" applyAlignment="1">
      <alignment horizontal="justify" vertical="top" wrapText="1"/>
    </xf>
    <xf numFmtId="0" fontId="18" fillId="36" borderId="48" xfId="0" applyFont="1" applyFill="1" applyBorder="1" applyAlignment="1">
      <alignment wrapText="1"/>
    </xf>
    <xf numFmtId="0" fontId="8" fillId="35" borderId="41" xfId="0" applyFont="1" applyFill="1" applyBorder="1" applyAlignment="1">
      <alignment horizontal="left"/>
    </xf>
    <xf numFmtId="0" fontId="8" fillId="35" borderId="34" xfId="0" applyFont="1" applyFill="1" applyBorder="1" applyAlignment="1">
      <alignment horizontal="left"/>
    </xf>
    <xf numFmtId="0" fontId="15" fillId="35" borderId="18" xfId="0" applyFont="1" applyFill="1" applyBorder="1" applyAlignment="1">
      <alignment/>
    </xf>
    <xf numFmtId="0" fontId="15" fillId="35" borderId="14" xfId="0" applyFont="1" applyFill="1" applyBorder="1" applyAlignment="1">
      <alignment horizontal="left"/>
    </xf>
    <xf numFmtId="0" fontId="15" fillId="35" borderId="17" xfId="0" applyFont="1" applyFill="1" applyBorder="1" applyAlignment="1">
      <alignment/>
    </xf>
    <xf numFmtId="0" fontId="15" fillId="35" borderId="12" xfId="0" applyFont="1" applyFill="1" applyBorder="1" applyAlignment="1">
      <alignment horizontal="left"/>
    </xf>
    <xf numFmtId="0" fontId="15" fillId="35" borderId="19" xfId="0" applyFont="1" applyFill="1" applyBorder="1" applyAlignment="1">
      <alignment/>
    </xf>
    <xf numFmtId="0" fontId="15" fillId="35" borderId="16" xfId="0" applyFont="1" applyFill="1" applyBorder="1" applyAlignment="1">
      <alignment horizontal="left"/>
    </xf>
    <xf numFmtId="0" fontId="15" fillId="37" borderId="30" xfId="0" applyFont="1" applyFill="1" applyBorder="1" applyAlignment="1" applyProtection="1">
      <alignment/>
      <protection locked="0"/>
    </xf>
    <xf numFmtId="0" fontId="18" fillId="33" borderId="11" xfId="0" applyFont="1" applyFill="1" applyBorder="1" applyAlignment="1">
      <alignment wrapText="1"/>
    </xf>
    <xf numFmtId="174" fontId="15" fillId="35" borderId="39" xfId="57" applyNumberFormat="1" applyFont="1" applyFill="1" applyBorder="1">
      <alignment/>
      <protection/>
    </xf>
    <xf numFmtId="174" fontId="15" fillId="35" borderId="41" xfId="57" applyNumberFormat="1" applyFont="1" applyFill="1" applyBorder="1">
      <alignment/>
      <protection/>
    </xf>
    <xf numFmtId="174" fontId="15" fillId="35" borderId="43" xfId="57" applyNumberFormat="1" applyFont="1" applyFill="1" applyBorder="1">
      <alignment/>
      <protection/>
    </xf>
    <xf numFmtId="0" fontId="15" fillId="35" borderId="54" xfId="0" applyFont="1" applyFill="1" applyBorder="1" applyAlignment="1">
      <alignment/>
    </xf>
    <xf numFmtId="0" fontId="15" fillId="35" borderId="54" xfId="0" applyFont="1" applyFill="1" applyBorder="1" applyAlignment="1">
      <alignment horizontal="center"/>
    </xf>
    <xf numFmtId="174" fontId="15" fillId="35" borderId="54" xfId="0" applyNumberFormat="1" applyFont="1" applyFill="1" applyBorder="1" applyAlignment="1">
      <alignment/>
    </xf>
    <xf numFmtId="0" fontId="5" fillId="33" borderId="0" xfId="0" applyFont="1" applyFill="1" applyAlignment="1">
      <alignment horizontal="justify" vertical="top"/>
    </xf>
    <xf numFmtId="0" fontId="15" fillId="35" borderId="30" xfId="0" applyFont="1" applyFill="1" applyBorder="1" applyAlignment="1">
      <alignment/>
    </xf>
    <xf numFmtId="0" fontId="0" fillId="33" borderId="0" xfId="0" applyFill="1" applyAlignment="1">
      <alignment/>
    </xf>
    <xf numFmtId="0" fontId="8" fillId="36" borderId="53" xfId="0" applyFont="1" applyFill="1" applyBorder="1" applyAlignment="1">
      <alignment horizontal="left" vertical="top" wrapText="1"/>
    </xf>
    <xf numFmtId="0" fontId="8" fillId="36" borderId="21" xfId="0" applyFont="1" applyFill="1" applyBorder="1" applyAlignment="1">
      <alignment horizontal="justify" vertical="top"/>
    </xf>
    <xf numFmtId="49" fontId="8" fillId="38" borderId="53" xfId="0" applyNumberFormat="1" applyFont="1" applyFill="1" applyBorder="1" applyAlignment="1">
      <alignment horizontal="left" vertical="top" wrapText="1"/>
    </xf>
    <xf numFmtId="0" fontId="17" fillId="36" borderId="52" xfId="53" applyNumberFormat="1" applyFont="1" applyFill="1" applyBorder="1" applyAlignment="1" applyProtection="1">
      <alignment horizontal="justify" vertical="top" wrapText="1"/>
      <protection/>
    </xf>
    <xf numFmtId="0" fontId="8" fillId="36" borderId="49" xfId="0" applyFont="1" applyFill="1" applyBorder="1" applyAlignment="1">
      <alignment horizontal="justify" vertical="top" wrapText="1"/>
    </xf>
    <xf numFmtId="0" fontId="32" fillId="36" borderId="49" xfId="0" applyFont="1" applyFill="1" applyBorder="1" applyAlignment="1">
      <alignment/>
    </xf>
    <xf numFmtId="0" fontId="5" fillId="0" borderId="17" xfId="0" applyFont="1" applyFill="1" applyBorder="1" applyAlignment="1" applyProtection="1">
      <alignment horizontal="center"/>
      <protection locked="0"/>
    </xf>
    <xf numFmtId="0" fontId="5" fillId="0" borderId="51" xfId="0" applyFont="1" applyFill="1" applyBorder="1" applyAlignment="1" applyProtection="1">
      <alignment horizontal="center"/>
      <protection locked="0"/>
    </xf>
    <xf numFmtId="0" fontId="5" fillId="0" borderId="50" xfId="0" applyFont="1" applyFill="1" applyBorder="1" applyAlignment="1" applyProtection="1">
      <alignment horizontal="center"/>
      <protection locked="0"/>
    </xf>
    <xf numFmtId="0" fontId="26" fillId="0" borderId="18"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5" fillId="0" borderId="17"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8" fillId="33" borderId="20" xfId="0" applyFont="1" applyFill="1" applyBorder="1" applyAlignment="1" applyProtection="1">
      <alignment vertical="top"/>
      <protection locked="0"/>
    </xf>
    <xf numFmtId="0" fontId="15" fillId="33" borderId="10" xfId="0" applyFont="1" applyFill="1" applyBorder="1" applyAlignment="1" applyProtection="1">
      <alignment vertical="top"/>
      <protection locked="0"/>
    </xf>
    <xf numFmtId="0" fontId="15" fillId="33" borderId="47" xfId="0" applyFont="1" applyFill="1" applyBorder="1" applyAlignment="1" applyProtection="1">
      <alignment vertical="top"/>
      <protection locked="0"/>
    </xf>
    <xf numFmtId="0" fontId="15" fillId="33" borderId="21" xfId="0" applyFont="1" applyFill="1" applyBorder="1" applyAlignment="1" applyProtection="1">
      <alignment vertical="top"/>
      <protection locked="0"/>
    </xf>
    <xf numFmtId="0" fontId="15" fillId="33" borderId="0" xfId="0" applyFont="1" applyFill="1" applyBorder="1" applyAlignment="1" applyProtection="1">
      <alignment vertical="top"/>
      <protection locked="0"/>
    </xf>
    <xf numFmtId="0" fontId="15" fillId="33" borderId="48" xfId="0" applyFont="1" applyFill="1" applyBorder="1" applyAlignment="1" applyProtection="1">
      <alignment vertical="top"/>
      <protection locked="0"/>
    </xf>
    <xf numFmtId="0" fontId="15" fillId="33" borderId="22" xfId="0" applyFont="1" applyFill="1" applyBorder="1" applyAlignment="1" applyProtection="1">
      <alignment vertical="top"/>
      <protection locked="0"/>
    </xf>
    <xf numFmtId="0" fontId="15" fillId="33" borderId="11" xfId="0" applyFont="1" applyFill="1" applyBorder="1" applyAlignment="1" applyProtection="1">
      <alignment vertical="top"/>
      <protection locked="0"/>
    </xf>
    <xf numFmtId="0" fontId="15" fillId="33" borderId="49" xfId="0" applyFont="1" applyFill="1" applyBorder="1" applyAlignment="1" applyProtection="1">
      <alignment vertical="top"/>
      <protection locked="0"/>
    </xf>
    <xf numFmtId="0" fontId="15" fillId="37" borderId="63" xfId="57" applyFont="1" applyFill="1" applyBorder="1" applyProtection="1">
      <alignment/>
      <protection locked="0"/>
    </xf>
    <xf numFmtId="0" fontId="15" fillId="37" borderId="64" xfId="57" applyFont="1" applyFill="1" applyBorder="1" applyProtection="1">
      <alignment/>
      <protection locked="0"/>
    </xf>
    <xf numFmtId="0" fontId="15" fillId="37" borderId="65" xfId="57" applyFont="1" applyFill="1" applyBorder="1" applyProtection="1">
      <alignment/>
      <protection locked="0"/>
    </xf>
    <xf numFmtId="0" fontId="24" fillId="35" borderId="66" xfId="53" applyFont="1" applyFill="1" applyBorder="1" applyAlignment="1" applyProtection="1">
      <alignment wrapText="1"/>
      <protection locked="0"/>
    </xf>
    <xf numFmtId="0" fontId="24" fillId="35" borderId="66" xfId="53" applyFont="1" applyFill="1" applyBorder="1" applyAlignment="1" applyProtection="1">
      <alignment horizontal="left" wrapText="1"/>
      <protection locked="0"/>
    </xf>
    <xf numFmtId="0" fontId="24" fillId="35" borderId="66" xfId="53" applyFont="1" applyFill="1" applyBorder="1" applyAlignment="1" applyProtection="1">
      <alignment/>
      <protection locked="0"/>
    </xf>
    <xf numFmtId="0" fontId="32" fillId="0" borderId="67" xfId="0" applyFont="1" applyFill="1" applyBorder="1" applyAlignment="1">
      <alignment wrapText="1"/>
    </xf>
    <xf numFmtId="0" fontId="15" fillId="35" borderId="68" xfId="0" applyFont="1" applyFill="1" applyBorder="1" applyAlignment="1" applyProtection="1">
      <alignment horizontal="left" vertical="top" wrapText="1"/>
      <protection locked="0"/>
    </xf>
    <xf numFmtId="0" fontId="15" fillId="35" borderId="66" xfId="0" applyFont="1" applyFill="1" applyBorder="1" applyAlignment="1" applyProtection="1">
      <alignment horizontal="left" wrapText="1"/>
      <protection locked="0"/>
    </xf>
    <xf numFmtId="0" fontId="15" fillId="35" borderId="66" xfId="0" applyFont="1" applyFill="1" applyBorder="1" applyAlignment="1" applyProtection="1">
      <alignment wrapText="1"/>
      <protection locked="0"/>
    </xf>
    <xf numFmtId="0" fontId="15" fillId="35" borderId="69" xfId="0" applyFont="1" applyFill="1" applyBorder="1" applyAlignment="1" applyProtection="1">
      <alignment horizontal="left" wrapText="1"/>
      <protection locked="0"/>
    </xf>
    <xf numFmtId="0" fontId="17" fillId="39" borderId="68" xfId="0" applyFont="1" applyFill="1" applyBorder="1" applyAlignment="1" applyProtection="1">
      <alignment wrapText="1"/>
      <protection/>
    </xf>
    <xf numFmtId="0" fontId="17" fillId="39" borderId="66" xfId="0" applyFont="1" applyFill="1" applyBorder="1" applyAlignment="1" applyProtection="1">
      <alignment wrapText="1"/>
      <protection/>
    </xf>
    <xf numFmtId="0" fontId="17" fillId="39" borderId="69" xfId="0" applyFont="1" applyFill="1" applyBorder="1" applyAlignment="1" applyProtection="1">
      <alignment/>
      <protection/>
    </xf>
    <xf numFmtId="0" fontId="75" fillId="40" borderId="0" xfId="53" applyFont="1" applyFill="1" applyBorder="1" applyAlignment="1" applyProtection="1">
      <alignment wrapText="1"/>
      <protection/>
    </xf>
    <xf numFmtId="0" fontId="24" fillId="36" borderId="49" xfId="53" applyNumberFormat="1" applyFont="1" applyFill="1" applyBorder="1" applyAlignment="1" applyProtection="1">
      <alignment horizontal="justify" vertical="top" wrapText="1"/>
      <protection/>
    </xf>
    <xf numFmtId="0" fontId="8" fillId="36" borderId="52" xfId="0" applyFont="1" applyFill="1" applyBorder="1" applyAlignment="1">
      <alignment vertical="center" wrapText="1"/>
    </xf>
    <xf numFmtId="0" fontId="15" fillId="35" borderId="68" xfId="0" applyFont="1" applyFill="1" applyBorder="1" applyAlignment="1">
      <alignment wrapText="1"/>
    </xf>
    <xf numFmtId="0" fontId="15" fillId="35" borderId="66" xfId="0" applyFont="1" applyFill="1" applyBorder="1" applyAlignment="1">
      <alignment wrapText="1"/>
    </xf>
    <xf numFmtId="0" fontId="17" fillId="35" borderId="66" xfId="59" applyFont="1" applyFill="1" applyBorder="1" applyAlignment="1">
      <alignment horizontal="left"/>
      <protection/>
    </xf>
    <xf numFmtId="0" fontId="15" fillId="35" borderId="69" xfId="0" applyFont="1" applyFill="1" applyBorder="1" applyAlignment="1">
      <alignment wrapText="1"/>
    </xf>
    <xf numFmtId="0" fontId="15" fillId="35" borderId="27" xfId="0" applyFont="1" applyFill="1" applyBorder="1" applyAlignment="1">
      <alignment/>
    </xf>
    <xf numFmtId="0" fontId="15" fillId="35" borderId="66" xfId="0" applyFont="1" applyFill="1" applyBorder="1" applyAlignment="1">
      <alignment vertical="center" wrapText="1"/>
    </xf>
    <xf numFmtId="0" fontId="8" fillId="36" borderId="21" xfId="0" applyFont="1" applyFill="1" applyBorder="1" applyAlignment="1">
      <alignment wrapText="1"/>
    </xf>
    <xf numFmtId="1" fontId="76" fillId="35" borderId="68" xfId="0" applyNumberFormat="1" applyFont="1" applyFill="1" applyBorder="1" applyAlignment="1">
      <alignment horizontal="center" wrapText="1"/>
    </xf>
    <xf numFmtId="0" fontId="76" fillId="35" borderId="68" xfId="0" applyFont="1" applyFill="1" applyBorder="1" applyAlignment="1">
      <alignment horizontal="center" wrapText="1"/>
    </xf>
    <xf numFmtId="3" fontId="76" fillId="35" borderId="47" xfId="0" applyNumberFormat="1" applyFont="1" applyFill="1" applyBorder="1" applyAlignment="1">
      <alignment horizontal="center" wrapText="1"/>
    </xf>
    <xf numFmtId="1" fontId="76" fillId="35" borderId="66" xfId="0" applyNumberFormat="1" applyFont="1" applyFill="1" applyBorder="1" applyAlignment="1">
      <alignment horizontal="center" wrapText="1"/>
    </xf>
    <xf numFmtId="0" fontId="76" fillId="35" borderId="66" xfId="0" applyFont="1" applyFill="1" applyBorder="1" applyAlignment="1">
      <alignment horizontal="center" wrapText="1"/>
    </xf>
    <xf numFmtId="3" fontId="76" fillId="35" borderId="48" xfId="0" applyNumberFormat="1" applyFont="1" applyFill="1" applyBorder="1" applyAlignment="1">
      <alignment horizontal="center"/>
    </xf>
    <xf numFmtId="3" fontId="76" fillId="35" borderId="48" xfId="0" applyNumberFormat="1" applyFont="1" applyFill="1" applyBorder="1" applyAlignment="1">
      <alignment horizontal="center" wrapText="1"/>
    </xf>
    <xf numFmtId="1" fontId="76" fillId="35" borderId="66" xfId="0" applyNumberFormat="1" applyFont="1" applyFill="1" applyBorder="1" applyAlignment="1">
      <alignment horizontal="center" vertical="center" wrapText="1"/>
    </xf>
    <xf numFmtId="0" fontId="76" fillId="35" borderId="66" xfId="0" applyFont="1" applyFill="1" applyBorder="1" applyAlignment="1">
      <alignment horizontal="center" vertical="center" wrapText="1"/>
    </xf>
    <xf numFmtId="3" fontId="76" fillId="35" borderId="48" xfId="0" applyNumberFormat="1" applyFont="1" applyFill="1" applyBorder="1" applyAlignment="1">
      <alignment horizontal="center" vertical="center"/>
    </xf>
    <xf numFmtId="1" fontId="76" fillId="35" borderId="69" xfId="0" applyNumberFormat="1" applyFont="1" applyFill="1" applyBorder="1" applyAlignment="1">
      <alignment horizontal="center" wrapText="1"/>
    </xf>
    <xf numFmtId="0" fontId="76" fillId="35" borderId="69" xfId="0" applyFont="1" applyFill="1" applyBorder="1" applyAlignment="1">
      <alignment horizontal="center" wrapText="1"/>
    </xf>
    <xf numFmtId="3" fontId="76" fillId="35" borderId="49" xfId="0" applyNumberFormat="1" applyFont="1" applyFill="1" applyBorder="1" applyAlignment="1">
      <alignment horizontal="center"/>
    </xf>
    <xf numFmtId="183" fontId="15" fillId="35" borderId="50" xfId="0" applyNumberFormat="1" applyFont="1" applyFill="1" applyBorder="1" applyAlignment="1">
      <alignment horizontal="center"/>
    </xf>
    <xf numFmtId="183" fontId="15" fillId="35" borderId="50" xfId="0" applyNumberFormat="1" applyFont="1" applyFill="1" applyBorder="1" applyAlignment="1">
      <alignment horizontal="center"/>
    </xf>
    <xf numFmtId="183" fontId="15" fillId="35" borderId="17" xfId="0" applyNumberFormat="1" applyFont="1" applyFill="1" applyBorder="1" applyAlignment="1">
      <alignment horizontal="center"/>
    </xf>
    <xf numFmtId="183" fontId="17" fillId="35" borderId="17" xfId="59" applyNumberFormat="1" applyFont="1" applyFill="1" applyBorder="1" applyAlignment="1">
      <alignment horizontal="center"/>
      <protection/>
    </xf>
    <xf numFmtId="183" fontId="15" fillId="35" borderId="51" xfId="0" applyNumberFormat="1" applyFont="1" applyFill="1" applyBorder="1" applyAlignment="1">
      <alignment horizontal="center"/>
    </xf>
    <xf numFmtId="183" fontId="15" fillId="33" borderId="17" xfId="42" applyNumberFormat="1" applyFont="1" applyFill="1" applyBorder="1" applyAlignment="1">
      <alignment horizontal="center"/>
    </xf>
    <xf numFmtId="183" fontId="17" fillId="33" borderId="51" xfId="59" applyNumberFormat="1" applyFont="1" applyFill="1" applyBorder="1" applyAlignment="1">
      <alignment horizontal="center"/>
      <protection/>
    </xf>
    <xf numFmtId="183" fontId="15" fillId="33" borderId="51" xfId="42" applyNumberFormat="1" applyFont="1" applyFill="1" applyBorder="1" applyAlignment="1">
      <alignment horizontal="center"/>
    </xf>
    <xf numFmtId="0" fontId="30" fillId="40" borderId="0" xfId="0" applyFont="1" applyFill="1" applyAlignment="1">
      <alignment/>
    </xf>
    <xf numFmtId="0" fontId="8" fillId="0" borderId="17" xfId="0" applyFont="1" applyFill="1" applyBorder="1" applyAlignment="1">
      <alignment horizontal="left"/>
    </xf>
    <xf numFmtId="0" fontId="8" fillId="0" borderId="12" xfId="0" applyFont="1" applyFill="1" applyBorder="1" applyAlignment="1">
      <alignment horizontal="left"/>
    </xf>
    <xf numFmtId="0" fontId="15" fillId="35" borderId="34" xfId="0" applyFont="1" applyFill="1" applyBorder="1" applyAlignment="1">
      <alignment/>
    </xf>
    <xf numFmtId="0" fontId="8" fillId="35" borderId="30" xfId="0" applyFont="1" applyFill="1" applyBorder="1" applyAlignment="1">
      <alignment horizontal="center" vertical="center" wrapText="1"/>
    </xf>
    <xf numFmtId="0" fontId="15" fillId="0" borderId="0" xfId="0" applyFont="1" applyAlignment="1">
      <alignment/>
    </xf>
    <xf numFmtId="0" fontId="15" fillId="0" borderId="0" xfId="0" applyFont="1" applyAlignment="1">
      <alignment horizontal="left"/>
    </xf>
    <xf numFmtId="0" fontId="15" fillId="0" borderId="0" xfId="0" applyFont="1" applyBorder="1" applyAlignment="1">
      <alignment horizontal="left"/>
    </xf>
    <xf numFmtId="0" fontId="8" fillId="0" borderId="0" xfId="0" applyFont="1" applyBorder="1" applyAlignment="1">
      <alignment horizontal="center"/>
    </xf>
    <xf numFmtId="0" fontId="5" fillId="34" borderId="0" xfId="0" applyFont="1" applyFill="1" applyBorder="1" applyAlignment="1">
      <alignment/>
    </xf>
    <xf numFmtId="0" fontId="77" fillId="33" borderId="0" xfId="0" applyFont="1" applyFill="1" applyAlignment="1">
      <alignment/>
    </xf>
    <xf numFmtId="0" fontId="75" fillId="33" borderId="0" xfId="0" applyFont="1" applyFill="1" applyAlignment="1">
      <alignment/>
    </xf>
    <xf numFmtId="0" fontId="8" fillId="35" borderId="30" xfId="0" applyFont="1" applyFill="1" applyBorder="1" applyAlignment="1">
      <alignment horizontal="center" vertical="center"/>
    </xf>
    <xf numFmtId="0" fontId="8" fillId="35" borderId="31" xfId="0" applyFont="1" applyFill="1" applyBorder="1" applyAlignment="1">
      <alignment horizontal="center" vertical="center"/>
    </xf>
    <xf numFmtId="0" fontId="15" fillId="35" borderId="30" xfId="0" applyFont="1" applyFill="1" applyBorder="1" applyAlignment="1">
      <alignment horizontal="left" wrapText="1"/>
    </xf>
    <xf numFmtId="0" fontId="15" fillId="35" borderId="56" xfId="0" applyFont="1" applyFill="1" applyBorder="1" applyAlignment="1">
      <alignment/>
    </xf>
    <xf numFmtId="0" fontId="15" fillId="35" borderId="30" xfId="0" applyFont="1" applyFill="1" applyBorder="1" applyAlignment="1">
      <alignment horizontal="left"/>
    </xf>
    <xf numFmtId="0" fontId="18" fillId="35" borderId="52" xfId="0" applyFont="1" applyFill="1" applyBorder="1" applyAlignment="1">
      <alignment horizontal="center" vertical="center" wrapText="1"/>
    </xf>
    <xf numFmtId="0" fontId="18" fillId="35" borderId="67" xfId="0" applyFont="1" applyFill="1" applyBorder="1" applyAlignment="1">
      <alignment horizontal="center" vertical="center" wrapText="1"/>
    </xf>
    <xf numFmtId="0" fontId="8" fillId="35" borderId="52" xfId="0" applyFont="1" applyFill="1" applyBorder="1" applyAlignment="1">
      <alignment horizontal="center" vertical="center" wrapText="1"/>
    </xf>
    <xf numFmtId="0" fontId="77" fillId="0" borderId="0" xfId="0" applyFont="1" applyAlignment="1">
      <alignment/>
    </xf>
    <xf numFmtId="0" fontId="75" fillId="0" borderId="0" xfId="0" applyFont="1" applyAlignment="1">
      <alignment/>
    </xf>
    <xf numFmtId="0" fontId="0" fillId="0" borderId="52" xfId="0" applyBorder="1" applyAlignment="1">
      <alignment/>
    </xf>
    <xf numFmtId="0" fontId="8" fillId="35" borderId="54" xfId="0" applyFont="1" applyFill="1" applyBorder="1" applyAlignment="1">
      <alignment horizontal="center" vertical="center"/>
    </xf>
    <xf numFmtId="0" fontId="8" fillId="35" borderId="55" xfId="0" applyFont="1" applyFill="1" applyBorder="1" applyAlignment="1">
      <alignment horizontal="center" vertical="center"/>
    </xf>
    <xf numFmtId="0" fontId="15" fillId="0" borderId="0" xfId="0" applyFont="1" applyAlignment="1">
      <alignment horizontal="center"/>
    </xf>
    <xf numFmtId="0" fontId="15" fillId="33" borderId="0" xfId="0" applyFont="1" applyFill="1" applyAlignment="1">
      <alignment horizontal="justify" vertical="top"/>
    </xf>
    <xf numFmtId="0" fontId="9" fillId="33" borderId="0" xfId="0" applyFont="1" applyFill="1" applyAlignment="1">
      <alignment horizontal="left" vertical="top" wrapText="1"/>
    </xf>
    <xf numFmtId="0" fontId="8" fillId="33" borderId="11" xfId="0" applyFont="1" applyFill="1" applyBorder="1" applyAlignment="1">
      <alignment horizontal="left"/>
    </xf>
    <xf numFmtId="0" fontId="11" fillId="0" borderId="11" xfId="0" applyFont="1" applyBorder="1" applyAlignment="1">
      <alignment horizontal="center"/>
    </xf>
    <xf numFmtId="0" fontId="8" fillId="36" borderId="20" xfId="0" applyFont="1" applyFill="1" applyBorder="1" applyAlignment="1">
      <alignment horizontal="left" vertical="top" wrapText="1"/>
    </xf>
    <xf numFmtId="0" fontId="8" fillId="36" borderId="21" xfId="0" applyFont="1" applyFill="1" applyBorder="1" applyAlignment="1">
      <alignment horizontal="left" vertical="top" wrapText="1"/>
    </xf>
    <xf numFmtId="0" fontId="17" fillId="36" borderId="53" xfId="0" applyNumberFormat="1" applyFont="1" applyFill="1" applyBorder="1" applyAlignment="1">
      <alignment horizontal="left" vertical="top" wrapText="1"/>
    </xf>
    <xf numFmtId="0" fontId="0" fillId="36" borderId="52" xfId="0" applyFill="1" applyBorder="1" applyAlignment="1">
      <alignment horizontal="left" vertical="top" wrapText="1"/>
    </xf>
    <xf numFmtId="0" fontId="29" fillId="0" borderId="1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15" fillId="35" borderId="30" xfId="0" applyFont="1" applyFill="1" applyBorder="1" applyAlignment="1">
      <alignment horizontal="left"/>
    </xf>
    <xf numFmtId="0" fontId="17" fillId="0" borderId="17" xfId="0" applyFont="1" applyFill="1" applyBorder="1" applyAlignment="1">
      <alignment horizontal="left"/>
    </xf>
    <xf numFmtId="0" fontId="17" fillId="0" borderId="0" xfId="0" applyFont="1" applyFill="1" applyBorder="1" applyAlignment="1">
      <alignment horizontal="left"/>
    </xf>
    <xf numFmtId="0" fontId="17" fillId="0" borderId="16" xfId="0" applyFont="1" applyFill="1" applyBorder="1" applyAlignment="1">
      <alignment horizontal="left"/>
    </xf>
    <xf numFmtId="0" fontId="15" fillId="35" borderId="56" xfId="0" applyFont="1" applyFill="1" applyBorder="1" applyAlignment="1">
      <alignment horizontal="left" vertical="top"/>
    </xf>
    <xf numFmtId="0" fontId="18" fillId="36" borderId="17" xfId="0" applyFont="1" applyFill="1" applyBorder="1" applyAlignment="1">
      <alignment horizontal="left" wrapText="1"/>
    </xf>
    <xf numFmtId="0" fontId="18" fillId="36" borderId="0" xfId="0" applyFont="1" applyFill="1" applyBorder="1" applyAlignment="1">
      <alignment horizontal="left" wrapText="1"/>
    </xf>
    <xf numFmtId="0" fontId="18" fillId="36" borderId="12" xfId="0" applyFont="1" applyFill="1" applyBorder="1" applyAlignment="1">
      <alignment horizontal="left" wrapText="1"/>
    </xf>
    <xf numFmtId="0" fontId="8" fillId="0" borderId="18" xfId="0" applyFont="1" applyFill="1" applyBorder="1" applyAlignment="1">
      <alignment horizontal="left"/>
    </xf>
    <xf numFmtId="0" fontId="8" fillId="0" borderId="13" xfId="0" applyFont="1" applyFill="1" applyBorder="1" applyAlignment="1">
      <alignment horizontal="left"/>
    </xf>
    <xf numFmtId="0" fontId="8" fillId="0" borderId="14" xfId="0" applyFont="1" applyFill="1" applyBorder="1" applyAlignment="1">
      <alignment horizontal="left"/>
    </xf>
    <xf numFmtId="0" fontId="30" fillId="35" borderId="68" xfId="0" applyFont="1" applyFill="1" applyBorder="1" applyAlignment="1">
      <alignment horizontal="center" vertical="center" wrapText="1"/>
    </xf>
    <xf numFmtId="0" fontId="30" fillId="35" borderId="69" xfId="0" applyFont="1" applyFill="1" applyBorder="1" applyAlignment="1">
      <alignment horizontal="center" vertical="center" wrapText="1"/>
    </xf>
    <xf numFmtId="0" fontId="11" fillId="2" borderId="53" xfId="0" applyFont="1" applyFill="1" applyBorder="1" applyAlignment="1">
      <alignment horizontal="center"/>
    </xf>
    <xf numFmtId="0" fontId="11" fillId="2" borderId="54" xfId="0" applyFont="1" applyFill="1" applyBorder="1" applyAlignment="1">
      <alignment horizontal="center"/>
    </xf>
    <xf numFmtId="0" fontId="11" fillId="2" borderId="52" xfId="0" applyFont="1" applyFill="1" applyBorder="1" applyAlignment="1">
      <alignment horizontal="center"/>
    </xf>
    <xf numFmtId="49" fontId="18" fillId="36" borderId="30" xfId="0" applyNumberFormat="1" applyFont="1" applyFill="1" applyBorder="1" applyAlignment="1">
      <alignment horizontal="left" wrapText="1"/>
    </xf>
    <xf numFmtId="49" fontId="17" fillId="36" borderId="30" xfId="0" applyNumberFormat="1" applyFont="1" applyFill="1" applyBorder="1" applyAlignment="1">
      <alignment horizontal="left" wrapText="1"/>
    </xf>
    <xf numFmtId="0" fontId="17" fillId="36" borderId="30" xfId="0" applyFont="1" applyFill="1" applyBorder="1" applyAlignment="1">
      <alignment horizontal="left" wrapText="1"/>
    </xf>
    <xf numFmtId="0" fontId="38" fillId="38" borderId="30" xfId="0" applyFont="1" applyFill="1" applyBorder="1" applyAlignment="1">
      <alignment/>
    </xf>
    <xf numFmtId="0" fontId="78" fillId="38" borderId="30" xfId="0" applyFont="1" applyFill="1" applyBorder="1" applyAlignment="1">
      <alignment/>
    </xf>
    <xf numFmtId="0" fontId="15" fillId="35" borderId="70" xfId="0" applyFont="1" applyFill="1" applyBorder="1" applyAlignment="1">
      <alignment horizontal="left"/>
    </xf>
    <xf numFmtId="0" fontId="15" fillId="35" borderId="32" xfId="0" applyFont="1" applyFill="1" applyBorder="1" applyAlignment="1">
      <alignment horizontal="left"/>
    </xf>
    <xf numFmtId="0" fontId="8" fillId="35" borderId="71" xfId="0" applyFont="1" applyFill="1" applyBorder="1" applyAlignment="1">
      <alignment horizontal="center" wrapText="1"/>
    </xf>
    <xf numFmtId="0" fontId="15" fillId="35" borderId="18" xfId="0" applyFont="1" applyFill="1" applyBorder="1" applyAlignment="1">
      <alignment horizontal="left" wrapText="1"/>
    </xf>
    <xf numFmtId="0" fontId="15" fillId="35" borderId="13" xfId="0" applyFont="1" applyFill="1" applyBorder="1" applyAlignment="1">
      <alignment horizontal="left" wrapText="1"/>
    </xf>
    <xf numFmtId="0" fontId="8" fillId="41" borderId="53" xfId="0" applyFont="1" applyFill="1" applyBorder="1" applyAlignment="1">
      <alignment horizontal="center" vertical="center"/>
    </xf>
    <xf numFmtId="0" fontId="8" fillId="41" borderId="54" xfId="0" applyFont="1" applyFill="1" applyBorder="1" applyAlignment="1">
      <alignment horizontal="center" vertical="center"/>
    </xf>
    <xf numFmtId="0" fontId="8" fillId="41" borderId="52" xfId="0" applyFont="1" applyFill="1" applyBorder="1" applyAlignment="1">
      <alignment horizontal="center" vertical="center"/>
    </xf>
    <xf numFmtId="0" fontId="8" fillId="35" borderId="72" xfId="0" applyFont="1" applyFill="1" applyBorder="1" applyAlignment="1">
      <alignment horizontal="center" vertical="center" wrapText="1"/>
    </xf>
    <xf numFmtId="0" fontId="8" fillId="35" borderId="71" xfId="0" applyFont="1" applyFill="1" applyBorder="1" applyAlignment="1">
      <alignment horizontal="center" vertical="center" wrapText="1"/>
    </xf>
    <xf numFmtId="0" fontId="8" fillId="35" borderId="56" xfId="0" applyFont="1" applyFill="1" applyBorder="1" applyAlignment="1">
      <alignment horizontal="center" vertical="center" wrapText="1"/>
    </xf>
    <xf numFmtId="0" fontId="8" fillId="35" borderId="30" xfId="0" applyFont="1" applyFill="1" applyBorder="1" applyAlignment="1">
      <alignment horizontal="center" vertical="center" wrapText="1"/>
    </xf>
    <xf numFmtId="0" fontId="8" fillId="35" borderId="73" xfId="0" applyFont="1" applyFill="1" applyBorder="1" applyAlignment="1">
      <alignment horizontal="center" wrapText="1"/>
    </xf>
    <xf numFmtId="0" fontId="18" fillId="33" borderId="19" xfId="0" applyFont="1" applyFill="1" applyBorder="1" applyAlignment="1">
      <alignment horizontal="left"/>
    </xf>
    <xf numFmtId="0" fontId="18" fillId="33" borderId="15" xfId="0" applyFont="1" applyFill="1" applyBorder="1" applyAlignment="1">
      <alignment horizontal="left"/>
    </xf>
    <xf numFmtId="0" fontId="18" fillId="33" borderId="16" xfId="0" applyFont="1" applyFill="1" applyBorder="1" applyAlignment="1">
      <alignment horizontal="left"/>
    </xf>
    <xf numFmtId="0" fontId="15" fillId="35" borderId="56" xfId="0" applyFont="1" applyFill="1" applyBorder="1" applyAlignment="1">
      <alignment horizontal="left"/>
    </xf>
    <xf numFmtId="0" fontId="15" fillId="35" borderId="30" xfId="0" applyFont="1" applyFill="1" applyBorder="1" applyAlignment="1">
      <alignment horizontal="left"/>
    </xf>
    <xf numFmtId="0" fontId="15" fillId="35" borderId="62" xfId="0" applyFont="1" applyFill="1" applyBorder="1" applyAlignment="1">
      <alignment horizontal="left"/>
    </xf>
    <xf numFmtId="0" fontId="15" fillId="35" borderId="41" xfId="0" applyFont="1" applyFill="1" applyBorder="1" applyAlignment="1">
      <alignment horizontal="left"/>
    </xf>
    <xf numFmtId="0" fontId="17" fillId="33" borderId="53" xfId="59" applyFont="1" applyFill="1" applyBorder="1" applyAlignment="1">
      <alignment horizontal="left" wrapText="1"/>
      <protection/>
    </xf>
    <xf numFmtId="0" fontId="17" fillId="33" borderId="54" xfId="59" applyFont="1" applyFill="1" applyBorder="1" applyAlignment="1">
      <alignment horizontal="left" wrapText="1"/>
      <protection/>
    </xf>
    <xf numFmtId="0" fontId="15" fillId="36" borderId="53" xfId="0" applyFont="1" applyFill="1" applyBorder="1" applyAlignment="1">
      <alignment horizontal="left" wrapText="1"/>
    </xf>
    <xf numFmtId="0" fontId="15" fillId="36" borderId="54" xfId="0" applyFont="1" applyFill="1" applyBorder="1" applyAlignment="1">
      <alignment horizontal="left" wrapText="1"/>
    </xf>
    <xf numFmtId="0" fontId="15" fillId="36" borderId="52" xfId="0" applyFont="1" applyFill="1" applyBorder="1" applyAlignment="1">
      <alignment horizontal="left" wrapText="1"/>
    </xf>
    <xf numFmtId="0" fontId="30" fillId="35" borderId="25" xfId="0" applyFont="1" applyFill="1" applyBorder="1" applyAlignment="1">
      <alignment horizontal="center" vertical="center" wrapText="1"/>
    </xf>
    <xf numFmtId="0" fontId="30" fillId="35" borderId="28" xfId="0" applyFont="1" applyFill="1" applyBorder="1" applyAlignment="1">
      <alignment horizontal="center" vertical="center" wrapText="1"/>
    </xf>
    <xf numFmtId="0" fontId="11" fillId="35" borderId="26" xfId="0" applyFont="1" applyFill="1" applyBorder="1" applyAlignment="1">
      <alignment horizontal="center" vertical="center"/>
    </xf>
    <xf numFmtId="0" fontId="11" fillId="35" borderId="29" xfId="0" applyFont="1" applyFill="1" applyBorder="1" applyAlignment="1">
      <alignment horizontal="center" vertical="center"/>
    </xf>
    <xf numFmtId="0" fontId="4" fillId="0" borderId="72" xfId="0" applyFont="1" applyFill="1" applyBorder="1" applyAlignment="1">
      <alignment horizontal="center"/>
    </xf>
    <xf numFmtId="0" fontId="4" fillId="0" borderId="71" xfId="0" applyFont="1" applyFill="1" applyBorder="1" applyAlignment="1">
      <alignment horizontal="center"/>
    </xf>
    <xf numFmtId="0" fontId="4" fillId="0" borderId="74" xfId="0" applyFont="1" applyFill="1" applyBorder="1" applyAlignment="1">
      <alignment horizontal="center"/>
    </xf>
    <xf numFmtId="0" fontId="4" fillId="0" borderId="25" xfId="0" applyFont="1" applyFill="1" applyBorder="1" applyAlignment="1">
      <alignment horizontal="center"/>
    </xf>
    <xf numFmtId="0" fontId="4" fillId="0" borderId="26" xfId="0" applyFont="1" applyFill="1" applyBorder="1" applyAlignment="1">
      <alignment horizontal="center"/>
    </xf>
    <xf numFmtId="0" fontId="4" fillId="0" borderId="46" xfId="0" applyFont="1" applyFill="1" applyBorder="1" applyAlignment="1">
      <alignment horizontal="center"/>
    </xf>
    <xf numFmtId="2" fontId="5" fillId="0" borderId="17" xfId="0" applyNumberFormat="1" applyFont="1" applyBorder="1" applyAlignment="1" quotePrefix="1">
      <alignment horizontal="center" vertical="top" wrapText="1"/>
    </xf>
    <xf numFmtId="2" fontId="5" fillId="0" borderId="19" xfId="0" applyNumberFormat="1" applyFont="1" applyBorder="1" applyAlignment="1" quotePrefix="1">
      <alignment horizontal="center" vertical="top" wrapText="1"/>
    </xf>
    <xf numFmtId="0" fontId="4" fillId="0" borderId="73" xfId="0" applyFont="1" applyFill="1" applyBorder="1" applyAlignment="1">
      <alignment horizontal="center"/>
    </xf>
    <xf numFmtId="0" fontId="17" fillId="33" borderId="17" xfId="59" applyFont="1" applyFill="1" applyBorder="1" applyAlignment="1">
      <alignment horizontal="center"/>
      <protection/>
    </xf>
    <xf numFmtId="0" fontId="17" fillId="33" borderId="12" xfId="59" applyFont="1" applyFill="1" applyBorder="1" applyAlignment="1">
      <alignment horizontal="center"/>
      <protection/>
    </xf>
    <xf numFmtId="0" fontId="18" fillId="33" borderId="51" xfId="59" applyFont="1" applyFill="1" applyBorder="1" applyAlignment="1">
      <alignment horizontal="center"/>
      <protection/>
    </xf>
    <xf numFmtId="0" fontId="18" fillId="33" borderId="37" xfId="59" applyFont="1" applyFill="1" applyBorder="1" applyAlignment="1">
      <alignment horizontal="center"/>
      <protection/>
    </xf>
    <xf numFmtId="0" fontId="18" fillId="33" borderId="26" xfId="59" applyFont="1" applyFill="1" applyBorder="1" applyAlignment="1">
      <alignment horizontal="center"/>
      <protection/>
    </xf>
    <xf numFmtId="3" fontId="17" fillId="33" borderId="17" xfId="59" applyNumberFormat="1" applyFont="1" applyFill="1" applyBorder="1" applyAlignment="1">
      <alignment horizontal="center"/>
      <protection/>
    </xf>
    <xf numFmtId="3" fontId="17" fillId="33" borderId="12" xfId="59" applyNumberFormat="1" applyFont="1" applyFill="1" applyBorder="1" applyAlignment="1">
      <alignment horizontal="center"/>
      <protection/>
    </xf>
    <xf numFmtId="188" fontId="15" fillId="33" borderId="0" xfId="0" applyNumberFormat="1" applyFont="1" applyFill="1" applyAlignment="1">
      <alignment horizontal="left" vertical="top"/>
    </xf>
    <xf numFmtId="0" fontId="5" fillId="0" borderId="10" xfId="0" applyFont="1" applyBorder="1" applyAlignment="1">
      <alignment horizontal="left" wrapText="1"/>
    </xf>
    <xf numFmtId="0" fontId="18" fillId="33" borderId="50" xfId="58" applyFont="1" applyFill="1" applyBorder="1" applyAlignment="1">
      <alignment horizontal="center" wrapText="1"/>
      <protection/>
    </xf>
    <xf numFmtId="0" fontId="18" fillId="33" borderId="17" xfId="58" applyFont="1" applyFill="1" applyBorder="1" applyAlignment="1">
      <alignment horizontal="center" wrapText="1"/>
      <protection/>
    </xf>
    <xf numFmtId="0" fontId="18" fillId="33" borderId="51" xfId="58" applyFont="1" applyFill="1" applyBorder="1" applyAlignment="1">
      <alignment horizontal="center" wrapText="1"/>
      <protection/>
    </xf>
    <xf numFmtId="0" fontId="18" fillId="33" borderId="24" xfId="59" applyFont="1" applyFill="1" applyBorder="1" applyAlignment="1">
      <alignment horizontal="center"/>
      <protection/>
    </xf>
    <xf numFmtId="0" fontId="18" fillId="33" borderId="29" xfId="59" applyFont="1" applyFill="1" applyBorder="1" applyAlignment="1">
      <alignment horizontal="center"/>
      <protection/>
    </xf>
    <xf numFmtId="0" fontId="17" fillId="36" borderId="53" xfId="0" applyFont="1" applyFill="1" applyBorder="1" applyAlignment="1">
      <alignment horizontal="left" vertical="center" wrapText="1"/>
    </xf>
    <xf numFmtId="0" fontId="17" fillId="36" borderId="54" xfId="0" applyFont="1" applyFill="1" applyBorder="1" applyAlignment="1">
      <alignment horizontal="left" vertical="center" wrapText="1"/>
    </xf>
    <xf numFmtId="0" fontId="17" fillId="36" borderId="52" xfId="0" applyFont="1" applyFill="1" applyBorder="1" applyAlignment="1">
      <alignment horizontal="left" vertical="center" wrapText="1"/>
    </xf>
    <xf numFmtId="0" fontId="8"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34301 Calculations" xfId="58"/>
    <cellStyle name="Normal_MAU" xfId="59"/>
    <cellStyle name="Note" xfId="60"/>
    <cellStyle name="Output" xfId="61"/>
    <cellStyle name="Percent" xfId="62"/>
    <cellStyle name="Title" xfId="63"/>
    <cellStyle name="Total" xfId="64"/>
    <cellStyle name="Warning Text" xfId="65"/>
  </cellStyles>
  <dxfs count="2">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put - Output'!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All Substances'!A1"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All Substances'!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Calculations!A1"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put - Output'!A1" /><Relationship Id="rId6" Type="http://schemas.openxmlformats.org/officeDocument/2006/relationships/hyperlink" Target="#'Input - Output'!A1" /><Relationship Id="rId7" Type="http://schemas.openxmlformats.org/officeDocument/2006/relationships/hyperlink" Target="#Instructions!A1" /><Relationship Id="rId8" Type="http://schemas.openxmlformats.org/officeDocument/2006/relationships/hyperlink" Target="#'All Substances'!A1" /><Relationship Id="rId9" Type="http://schemas.openxmlformats.org/officeDocument/2006/relationships/hyperlink" Target="#References!A1" /><Relationship Id="rId10" Type="http://schemas.openxmlformats.org/officeDocument/2006/relationships/hyperlink" Target="#Calculations!A1"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structions!A1" /><Relationship Id="rId6" Type="http://schemas.openxmlformats.org/officeDocument/2006/relationships/hyperlink" Target="#References!A1" /><Relationship Id="rId7" Type="http://schemas.openxmlformats.org/officeDocument/2006/relationships/hyperlink" Target="#'All Substances'!A1" /><Relationship Id="rId8" Type="http://schemas.openxmlformats.org/officeDocument/2006/relationships/hyperlink" Target="#Calculations!A1" /><Relationship Id="rId9" Type="http://schemas.openxmlformats.org/officeDocument/2006/relationships/hyperlink" Target="#'Input - Output'!A1"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Instructions!A1" /><Relationship Id="rId6" Type="http://schemas.openxmlformats.org/officeDocument/2006/relationships/hyperlink" Target="#References!A1" /><Relationship Id="rId7" Type="http://schemas.openxmlformats.org/officeDocument/2006/relationships/hyperlink" Target="#'All Substances'!A1" /><Relationship Id="rId8" Type="http://schemas.openxmlformats.org/officeDocument/2006/relationships/hyperlink" Target="#'Input - Outpu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942975</xdr:colOff>
      <xdr:row>0</xdr:row>
      <xdr:rowOff>561975</xdr:rowOff>
    </xdr:to>
    <xdr:pic>
      <xdr:nvPicPr>
        <xdr:cNvPr id="1" name="Picture 14" descr="ChemTRAC final logo.wmf"/>
        <xdr:cNvPicPr preferRelativeResize="1">
          <a:picLocks noChangeAspect="1"/>
        </xdr:cNvPicPr>
      </xdr:nvPicPr>
      <xdr:blipFill>
        <a:blip r:embed="rId1"/>
        <a:stretch>
          <a:fillRect/>
        </a:stretch>
      </xdr:blipFill>
      <xdr:spPr>
        <a:xfrm>
          <a:off x="1847850" y="0"/>
          <a:ext cx="2495550" cy="561975"/>
        </a:xfrm>
        <a:prstGeom prst="rect">
          <a:avLst/>
        </a:prstGeom>
        <a:noFill/>
        <a:ln w="9525" cmpd="sng">
          <a:noFill/>
        </a:ln>
      </xdr:spPr>
    </xdr:pic>
    <xdr:clientData/>
  </xdr:twoCellAnchor>
  <xdr:twoCellAnchor editAs="oneCell">
    <xdr:from>
      <xdr:col>2</xdr:col>
      <xdr:colOff>38100</xdr:colOff>
      <xdr:row>31</xdr:row>
      <xdr:rowOff>0</xdr:rowOff>
    </xdr:from>
    <xdr:to>
      <xdr:col>3</xdr:col>
      <xdr:colOff>266700</xdr:colOff>
      <xdr:row>33</xdr:row>
      <xdr:rowOff>171450</xdr:rowOff>
    </xdr:to>
    <xdr:pic>
      <xdr:nvPicPr>
        <xdr:cNvPr id="2" name="Picture 11" descr="Toronto647.wmf"/>
        <xdr:cNvPicPr preferRelativeResize="1">
          <a:picLocks noChangeAspect="1"/>
        </xdr:cNvPicPr>
      </xdr:nvPicPr>
      <xdr:blipFill>
        <a:blip r:embed="rId2"/>
        <a:stretch>
          <a:fillRect/>
        </a:stretch>
      </xdr:blipFill>
      <xdr:spPr>
        <a:xfrm>
          <a:off x="1885950" y="9315450"/>
          <a:ext cx="1781175" cy="552450"/>
        </a:xfrm>
        <a:prstGeom prst="rect">
          <a:avLst/>
        </a:prstGeom>
        <a:noFill/>
        <a:ln w="9525" cmpd="sng">
          <a:noFill/>
        </a:ln>
      </xdr:spPr>
    </xdr:pic>
    <xdr:clientData/>
  </xdr:twoCellAnchor>
  <xdr:twoCellAnchor editAs="oneCell">
    <xdr:from>
      <xdr:col>3</xdr:col>
      <xdr:colOff>3657600</xdr:colOff>
      <xdr:row>31</xdr:row>
      <xdr:rowOff>123825</xdr:rowOff>
    </xdr:from>
    <xdr:to>
      <xdr:col>4</xdr:col>
      <xdr:colOff>19050</xdr:colOff>
      <xdr:row>34</xdr:row>
      <xdr:rowOff>57150</xdr:rowOff>
    </xdr:to>
    <xdr:pic>
      <xdr:nvPicPr>
        <xdr:cNvPr id="3" name="Picture 13" descr="livegreen_B.wmf"/>
        <xdr:cNvPicPr preferRelativeResize="1">
          <a:picLocks noChangeAspect="1"/>
        </xdr:cNvPicPr>
      </xdr:nvPicPr>
      <xdr:blipFill>
        <a:blip r:embed="rId3"/>
        <a:stretch>
          <a:fillRect/>
        </a:stretch>
      </xdr:blipFill>
      <xdr:spPr>
        <a:xfrm>
          <a:off x="7058025" y="9439275"/>
          <a:ext cx="1762125" cy="504825"/>
        </a:xfrm>
        <a:prstGeom prst="rect">
          <a:avLst/>
        </a:prstGeom>
        <a:noFill/>
        <a:ln w="9525" cmpd="sng">
          <a:noFill/>
        </a:ln>
      </xdr:spPr>
    </xdr:pic>
    <xdr:clientData/>
  </xdr:twoCellAnchor>
  <xdr:twoCellAnchor>
    <xdr:from>
      <xdr:col>0</xdr:col>
      <xdr:colOff>428625</xdr:colOff>
      <xdr:row>12</xdr:row>
      <xdr:rowOff>0</xdr:rowOff>
    </xdr:from>
    <xdr:to>
      <xdr:col>1</xdr:col>
      <xdr:colOff>1009650</xdr:colOff>
      <xdr:row>13</xdr:row>
      <xdr:rowOff>152400</xdr:rowOff>
    </xdr:to>
    <xdr:grpSp>
      <xdr:nvGrpSpPr>
        <xdr:cNvPr id="4" name="Group 1245"/>
        <xdr:cNvGrpSpPr>
          <a:grpSpLocks/>
        </xdr:cNvGrpSpPr>
      </xdr:nvGrpSpPr>
      <xdr:grpSpPr>
        <a:xfrm>
          <a:off x="428625" y="3390900"/>
          <a:ext cx="1295400" cy="352425"/>
          <a:chOff x="44" y="254"/>
          <a:chExt cx="107" cy="27"/>
        </a:xfrm>
        <a:solidFill>
          <a:srgbClr val="FFFFFF"/>
        </a:solidFill>
      </xdr:grpSpPr>
      <xdr:sp>
        <xdr:nvSpPr>
          <xdr:cNvPr id="5" name="Rounded Rectangle 19"/>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44" y="258"/>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7</xdr:row>
      <xdr:rowOff>28575</xdr:rowOff>
    </xdr:from>
    <xdr:to>
      <xdr:col>1</xdr:col>
      <xdr:colOff>1028700</xdr:colOff>
      <xdr:row>8</xdr:row>
      <xdr:rowOff>114300</xdr:rowOff>
    </xdr:to>
    <xdr:grpSp>
      <xdr:nvGrpSpPr>
        <xdr:cNvPr id="7" name="Group 1248"/>
        <xdr:cNvGrpSpPr>
          <a:grpSpLocks/>
        </xdr:cNvGrpSpPr>
      </xdr:nvGrpSpPr>
      <xdr:grpSpPr>
        <a:xfrm>
          <a:off x="714375" y="2085975"/>
          <a:ext cx="1028700" cy="333375"/>
          <a:chOff x="47" y="201"/>
          <a:chExt cx="108" cy="33"/>
        </a:xfrm>
        <a:solidFill>
          <a:srgbClr val="FFFFFF"/>
        </a:solidFill>
      </xdr:grpSpPr>
      <xdr:sp>
        <xdr:nvSpPr>
          <xdr:cNvPr id="8" name="AutoShape 1249"/>
          <xdr:cNvSpPr>
            <a:spLocks/>
          </xdr:cNvSpPr>
        </xdr:nvSpPr>
        <xdr:spPr>
          <a:xfrm>
            <a:off x="47" y="201"/>
            <a:ext cx="108" cy="33"/>
          </a:xfrm>
          <a:prstGeom prst="roundRect">
            <a:avLst/>
          </a:prstGeom>
          <a:solidFill>
            <a:srgbClr val="8EB4E3"/>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1">
            <a:hlinkClick r:id="rId5"/>
          </xdr:cNvPr>
          <xdr:cNvSpPr txBox="1">
            <a:spLocks noChangeArrowheads="1"/>
          </xdr:cNvSpPr>
        </xdr:nvSpPr>
        <xdr:spPr>
          <a:xfrm>
            <a:off x="49" y="204"/>
            <a:ext cx="106"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9525</xdr:colOff>
      <xdr:row>6</xdr:row>
      <xdr:rowOff>38100</xdr:rowOff>
    </xdr:from>
    <xdr:to>
      <xdr:col>1</xdr:col>
      <xdr:colOff>1038225</xdr:colOff>
      <xdr:row>6</xdr:row>
      <xdr:rowOff>381000</xdr:rowOff>
    </xdr:to>
    <xdr:grpSp>
      <xdr:nvGrpSpPr>
        <xdr:cNvPr id="10" name="Group 1251"/>
        <xdr:cNvGrpSpPr>
          <a:grpSpLocks/>
        </xdr:cNvGrpSpPr>
      </xdr:nvGrpSpPr>
      <xdr:grpSpPr>
        <a:xfrm>
          <a:off x="723900" y="1504950"/>
          <a:ext cx="1028700" cy="342900"/>
          <a:chOff x="46" y="156"/>
          <a:chExt cx="108" cy="31"/>
        </a:xfrm>
        <a:solidFill>
          <a:srgbClr val="FFFFFF"/>
        </a:solidFill>
      </xdr:grpSpPr>
      <xdr:sp>
        <xdr:nvSpPr>
          <xdr:cNvPr id="11" name="AutoShape 1252"/>
          <xdr:cNvSpPr>
            <a:spLocks/>
          </xdr:cNvSpPr>
        </xdr:nvSpPr>
        <xdr:spPr>
          <a:xfrm>
            <a:off x="46" y="156"/>
            <a:ext cx="108" cy="31"/>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7" y="159"/>
            <a:ext cx="107" cy="28"/>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0</xdr:col>
      <xdr:colOff>476250</xdr:colOff>
      <xdr:row>13</xdr:row>
      <xdr:rowOff>323850</xdr:rowOff>
    </xdr:from>
    <xdr:to>
      <xdr:col>1</xdr:col>
      <xdr:colOff>1047750</xdr:colOff>
      <xdr:row>15</xdr:row>
      <xdr:rowOff>19050</xdr:rowOff>
    </xdr:to>
    <xdr:grpSp>
      <xdr:nvGrpSpPr>
        <xdr:cNvPr id="13" name="Group 1254"/>
        <xdr:cNvGrpSpPr>
          <a:grpSpLocks/>
        </xdr:cNvGrpSpPr>
      </xdr:nvGrpSpPr>
      <xdr:grpSpPr>
        <a:xfrm>
          <a:off x="476250" y="3914775"/>
          <a:ext cx="1285875" cy="295275"/>
          <a:chOff x="47" y="294"/>
          <a:chExt cx="107" cy="27"/>
        </a:xfrm>
        <a:solidFill>
          <a:srgbClr val="FFFFFF"/>
        </a:solidFill>
      </xdr:grpSpPr>
      <xdr:sp>
        <xdr:nvSpPr>
          <xdr:cNvPr id="14" name="Rounded Rectangle 20"/>
          <xdr:cNvSpPr>
            <a:spLocks/>
          </xdr:cNvSpPr>
        </xdr:nvSpPr>
        <xdr:spPr>
          <a:xfrm>
            <a:off x="50" y="294"/>
            <a:ext cx="97" cy="27"/>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47" y="295"/>
            <a:ext cx="107"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419100</xdr:colOff>
      <xdr:row>11</xdr:row>
      <xdr:rowOff>38100</xdr:rowOff>
    </xdr:from>
    <xdr:to>
      <xdr:col>1</xdr:col>
      <xdr:colOff>1000125</xdr:colOff>
      <xdr:row>11</xdr:row>
      <xdr:rowOff>333375</xdr:rowOff>
    </xdr:to>
    <xdr:grpSp>
      <xdr:nvGrpSpPr>
        <xdr:cNvPr id="16" name="Group 1260"/>
        <xdr:cNvGrpSpPr>
          <a:grpSpLocks/>
        </xdr:cNvGrpSpPr>
      </xdr:nvGrpSpPr>
      <xdr:grpSpPr>
        <a:xfrm>
          <a:off x="419100" y="3038475"/>
          <a:ext cx="1295400" cy="295275"/>
          <a:chOff x="48" y="198"/>
          <a:chExt cx="107" cy="27"/>
        </a:xfrm>
        <a:solidFill>
          <a:srgbClr val="FFFFFF"/>
        </a:solidFill>
      </xdr:grpSpPr>
      <xdr:sp>
        <xdr:nvSpPr>
          <xdr:cNvPr id="17" name="AutoShape 1261"/>
          <xdr:cNvSpPr>
            <a:spLocks/>
          </xdr:cNvSpPr>
        </xdr:nvSpPr>
        <xdr:spPr>
          <a:xfrm>
            <a:off x="55" y="198"/>
            <a:ext cx="98" cy="27"/>
          </a:xfrm>
          <a:prstGeom prst="roundRect">
            <a:avLst/>
          </a:prstGeom>
          <a:solidFill>
            <a:srgbClr val="33CC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 Box 1262">
            <a:hlinkClick r:id="rId8"/>
          </xdr:cNvPr>
          <xdr:cNvSpPr txBox="1">
            <a:spLocks noChangeArrowheads="1"/>
          </xdr:cNvSpPr>
        </xdr:nvSpPr>
        <xdr:spPr>
          <a:xfrm>
            <a:off x="48" y="202"/>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0</xdr:col>
      <xdr:colOff>0</xdr:colOff>
      <xdr:row>5</xdr:row>
      <xdr:rowOff>104775</xdr:rowOff>
    </xdr:from>
    <xdr:to>
      <xdr:col>0</xdr:col>
      <xdr:colOff>695325</xdr:colOff>
      <xdr:row>7</xdr:row>
      <xdr:rowOff>28575</xdr:rowOff>
    </xdr:to>
    <xdr:grpSp>
      <xdr:nvGrpSpPr>
        <xdr:cNvPr id="19" name="Group 182"/>
        <xdr:cNvGrpSpPr>
          <a:grpSpLocks/>
        </xdr:cNvGrpSpPr>
      </xdr:nvGrpSpPr>
      <xdr:grpSpPr>
        <a:xfrm>
          <a:off x="0" y="1419225"/>
          <a:ext cx="695325" cy="666750"/>
          <a:chOff x="2" y="119"/>
          <a:chExt cx="45" cy="53"/>
        </a:xfrm>
        <a:solidFill>
          <a:srgbClr val="FFFFFF"/>
        </a:solidFill>
      </xdr:grpSpPr>
      <xdr:sp>
        <xdr:nvSpPr>
          <xdr:cNvPr id="20"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184"/>
          <xdr:cNvSpPr txBox="1">
            <a:spLocks noChangeArrowheads="1"/>
          </xdr:cNvSpPr>
        </xdr:nvSpPr>
        <xdr:spPr>
          <a:xfrm>
            <a:off x="6" y="137"/>
            <a:ext cx="41" cy="17"/>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2076450</xdr:colOff>
      <xdr:row>0</xdr:row>
      <xdr:rowOff>561975</xdr:rowOff>
    </xdr:to>
    <xdr:pic>
      <xdr:nvPicPr>
        <xdr:cNvPr id="1" name="Picture 14" descr="ChemTRAC final logo.wmf"/>
        <xdr:cNvPicPr preferRelativeResize="1">
          <a:picLocks noChangeAspect="1"/>
        </xdr:cNvPicPr>
      </xdr:nvPicPr>
      <xdr:blipFill>
        <a:blip r:embed="rId1"/>
        <a:stretch>
          <a:fillRect/>
        </a:stretch>
      </xdr:blipFill>
      <xdr:spPr>
        <a:xfrm>
          <a:off x="1752600" y="0"/>
          <a:ext cx="2495550" cy="561975"/>
        </a:xfrm>
        <a:prstGeom prst="rect">
          <a:avLst/>
        </a:prstGeom>
        <a:noFill/>
        <a:ln w="9525" cmpd="sng">
          <a:noFill/>
        </a:ln>
      </xdr:spPr>
    </xdr:pic>
    <xdr:clientData/>
  </xdr:twoCellAnchor>
  <xdr:twoCellAnchor editAs="oneCell">
    <xdr:from>
      <xdr:col>2</xdr:col>
      <xdr:colOff>38100</xdr:colOff>
      <xdr:row>57</xdr:row>
      <xdr:rowOff>19050</xdr:rowOff>
    </xdr:from>
    <xdr:to>
      <xdr:col>3</xdr:col>
      <xdr:colOff>1400175</xdr:colOff>
      <xdr:row>59</xdr:row>
      <xdr:rowOff>171450</xdr:rowOff>
    </xdr:to>
    <xdr:pic>
      <xdr:nvPicPr>
        <xdr:cNvPr id="2" name="Picture 11" descr="Toronto647.wmf"/>
        <xdr:cNvPicPr preferRelativeResize="1">
          <a:picLocks noChangeAspect="1"/>
        </xdr:cNvPicPr>
      </xdr:nvPicPr>
      <xdr:blipFill>
        <a:blip r:embed="rId2"/>
        <a:stretch>
          <a:fillRect/>
        </a:stretch>
      </xdr:blipFill>
      <xdr:spPr>
        <a:xfrm>
          <a:off x="1790700" y="19745325"/>
          <a:ext cx="1781175" cy="552450"/>
        </a:xfrm>
        <a:prstGeom prst="rect">
          <a:avLst/>
        </a:prstGeom>
        <a:noFill/>
        <a:ln w="9525" cmpd="sng">
          <a:noFill/>
        </a:ln>
      </xdr:spPr>
    </xdr:pic>
    <xdr:clientData/>
  </xdr:twoCellAnchor>
  <xdr:twoCellAnchor editAs="oneCell">
    <xdr:from>
      <xdr:col>7</xdr:col>
      <xdr:colOff>647700</xdr:colOff>
      <xdr:row>57</xdr:row>
      <xdr:rowOff>142875</xdr:rowOff>
    </xdr:from>
    <xdr:to>
      <xdr:col>9</xdr:col>
      <xdr:colOff>38100</xdr:colOff>
      <xdr:row>60</xdr:row>
      <xdr:rowOff>47625</xdr:rowOff>
    </xdr:to>
    <xdr:pic>
      <xdr:nvPicPr>
        <xdr:cNvPr id="3" name="Picture 13" descr="livegreen_B.wmf"/>
        <xdr:cNvPicPr preferRelativeResize="1">
          <a:picLocks noChangeAspect="1"/>
        </xdr:cNvPicPr>
      </xdr:nvPicPr>
      <xdr:blipFill>
        <a:blip r:embed="rId3"/>
        <a:stretch>
          <a:fillRect/>
        </a:stretch>
      </xdr:blipFill>
      <xdr:spPr>
        <a:xfrm>
          <a:off x="8315325" y="19869150"/>
          <a:ext cx="1762125" cy="504825"/>
        </a:xfrm>
        <a:prstGeom prst="rect">
          <a:avLst/>
        </a:prstGeom>
        <a:noFill/>
        <a:ln w="9525" cmpd="sng">
          <a:noFill/>
        </a:ln>
      </xdr:spPr>
    </xdr:pic>
    <xdr:clientData/>
  </xdr:twoCellAnchor>
  <xdr:twoCellAnchor>
    <xdr:from>
      <xdr:col>1</xdr:col>
      <xdr:colOff>19050</xdr:colOff>
      <xdr:row>6</xdr:row>
      <xdr:rowOff>104775</xdr:rowOff>
    </xdr:from>
    <xdr:to>
      <xdr:col>1</xdr:col>
      <xdr:colOff>1038225</xdr:colOff>
      <xdr:row>7</xdr:row>
      <xdr:rowOff>161925</xdr:rowOff>
    </xdr:to>
    <xdr:grpSp>
      <xdr:nvGrpSpPr>
        <xdr:cNvPr id="4" name="Group 1721"/>
        <xdr:cNvGrpSpPr>
          <a:grpSpLocks/>
        </xdr:cNvGrpSpPr>
      </xdr:nvGrpSpPr>
      <xdr:grpSpPr>
        <a:xfrm>
          <a:off x="638175" y="7229475"/>
          <a:ext cx="1019175" cy="257175"/>
          <a:chOff x="48" y="198"/>
          <a:chExt cx="107" cy="27"/>
        </a:xfrm>
        <a:solidFill>
          <a:srgbClr val="FFFFFF"/>
        </a:solidFill>
      </xdr:grpSpPr>
      <xdr:sp>
        <xdr:nvSpPr>
          <xdr:cNvPr id="5" name="AutoShape 1722"/>
          <xdr:cNvSpPr>
            <a:spLocks/>
          </xdr:cNvSpPr>
        </xdr:nvSpPr>
        <xdr:spPr>
          <a:xfrm>
            <a:off x="51" y="198"/>
            <a:ext cx="98" cy="27"/>
          </a:xfrm>
          <a:prstGeom prst="roundRect">
            <a:avLst/>
          </a:prstGeom>
          <a:solidFill>
            <a:srgbClr val="33CC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 Box 1723">
            <a:hlinkClick r:id="rId4"/>
          </xdr:cNvPr>
          <xdr:cNvSpPr txBox="1">
            <a:spLocks noChangeArrowheads="1"/>
          </xdr:cNvSpPr>
        </xdr:nvSpPr>
        <xdr:spPr>
          <a:xfrm>
            <a:off x="48" y="202"/>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19050</xdr:colOff>
      <xdr:row>4</xdr:row>
      <xdr:rowOff>1400175</xdr:rowOff>
    </xdr:from>
    <xdr:to>
      <xdr:col>1</xdr:col>
      <xdr:colOff>1047750</xdr:colOff>
      <xdr:row>5</xdr:row>
      <xdr:rowOff>161925</xdr:rowOff>
    </xdr:to>
    <xdr:grpSp>
      <xdr:nvGrpSpPr>
        <xdr:cNvPr id="7" name="Group 1724"/>
        <xdr:cNvGrpSpPr>
          <a:grpSpLocks/>
        </xdr:cNvGrpSpPr>
      </xdr:nvGrpSpPr>
      <xdr:grpSpPr>
        <a:xfrm>
          <a:off x="638175" y="2867025"/>
          <a:ext cx="1019175" cy="3962400"/>
          <a:chOff x="47" y="195"/>
          <a:chExt cx="108" cy="30"/>
        </a:xfrm>
        <a:solidFill>
          <a:srgbClr val="FFFFFF"/>
        </a:solidFill>
      </xdr:grpSpPr>
      <xdr:sp>
        <xdr:nvSpPr>
          <xdr:cNvPr id="8" name="AutoShape 1725"/>
          <xdr:cNvSpPr>
            <a:spLocks/>
          </xdr:cNvSpPr>
        </xdr:nvSpPr>
        <xdr:spPr>
          <a:xfrm>
            <a:off x="47" y="195"/>
            <a:ext cx="108" cy="30"/>
          </a:xfrm>
          <a:prstGeom prst="roundRect">
            <a:avLst/>
          </a:prstGeom>
          <a:solidFill>
            <a:srgbClr val="8EB4E3"/>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 Box 1726">
            <a:hlinkClick r:id="rId5"/>
          </xdr:cNvPr>
          <xdr:cNvSpPr txBox="1">
            <a:spLocks noChangeArrowheads="1"/>
          </xdr:cNvSpPr>
        </xdr:nvSpPr>
        <xdr:spPr>
          <a:xfrm>
            <a:off x="49" y="198"/>
            <a:ext cx="106" cy="18"/>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19050</xdr:colOff>
      <xdr:row>3</xdr:row>
      <xdr:rowOff>66675</xdr:rowOff>
    </xdr:from>
    <xdr:to>
      <xdr:col>1</xdr:col>
      <xdr:colOff>1047750</xdr:colOff>
      <xdr:row>3</xdr:row>
      <xdr:rowOff>400050</xdr:rowOff>
    </xdr:to>
    <xdr:grpSp>
      <xdr:nvGrpSpPr>
        <xdr:cNvPr id="10" name="Group 1727"/>
        <xdr:cNvGrpSpPr>
          <a:grpSpLocks/>
        </xdr:cNvGrpSpPr>
      </xdr:nvGrpSpPr>
      <xdr:grpSpPr>
        <a:xfrm>
          <a:off x="638175" y="1114425"/>
          <a:ext cx="1028700" cy="333375"/>
          <a:chOff x="46" y="156"/>
          <a:chExt cx="108" cy="31"/>
        </a:xfrm>
        <a:solidFill>
          <a:srgbClr val="FFFFFF"/>
        </a:solidFill>
      </xdr:grpSpPr>
      <xdr:sp>
        <xdr:nvSpPr>
          <xdr:cNvPr id="11" name="AutoShape 1728"/>
          <xdr:cNvSpPr>
            <a:spLocks/>
          </xdr:cNvSpPr>
        </xdr:nvSpPr>
        <xdr:spPr>
          <a:xfrm>
            <a:off x="46" y="156"/>
            <a:ext cx="108" cy="31"/>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 Box 1729">
            <a:hlinkClick r:id="rId6"/>
          </xdr:cNvPr>
          <xdr:cNvSpPr txBox="1">
            <a:spLocks noChangeArrowheads="1"/>
          </xdr:cNvSpPr>
        </xdr:nvSpPr>
        <xdr:spPr>
          <a:xfrm>
            <a:off x="47" y="159"/>
            <a:ext cx="107" cy="27"/>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38100</xdr:colOff>
      <xdr:row>8</xdr:row>
      <xdr:rowOff>171450</xdr:rowOff>
    </xdr:from>
    <xdr:to>
      <xdr:col>1</xdr:col>
      <xdr:colOff>1057275</xdr:colOff>
      <xdr:row>10</xdr:row>
      <xdr:rowOff>0</xdr:rowOff>
    </xdr:to>
    <xdr:grpSp>
      <xdr:nvGrpSpPr>
        <xdr:cNvPr id="13" name="Group 1730"/>
        <xdr:cNvGrpSpPr>
          <a:grpSpLocks/>
        </xdr:cNvGrpSpPr>
      </xdr:nvGrpSpPr>
      <xdr:grpSpPr>
        <a:xfrm>
          <a:off x="657225" y="7915275"/>
          <a:ext cx="1019175" cy="247650"/>
          <a:chOff x="47" y="294"/>
          <a:chExt cx="107" cy="27"/>
        </a:xfrm>
        <a:solidFill>
          <a:srgbClr val="FFFFFF"/>
        </a:solidFill>
      </xdr:grpSpPr>
      <xdr:sp>
        <xdr:nvSpPr>
          <xdr:cNvPr id="14" name="AutoShape 1731"/>
          <xdr:cNvSpPr>
            <a:spLocks/>
          </xdr:cNvSpPr>
        </xdr:nvSpPr>
        <xdr:spPr>
          <a:xfrm>
            <a:off x="50" y="294"/>
            <a:ext cx="97" cy="27"/>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 Box 1732">
            <a:hlinkClick r:id="rId7"/>
          </xdr:cNvPr>
          <xdr:cNvSpPr txBox="1">
            <a:spLocks noChangeArrowheads="1"/>
          </xdr:cNvSpPr>
        </xdr:nvSpPr>
        <xdr:spPr>
          <a:xfrm>
            <a:off x="47" y="295"/>
            <a:ext cx="107"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1</xdr:col>
      <xdr:colOff>28575</xdr:colOff>
      <xdr:row>7</xdr:row>
      <xdr:rowOff>247650</xdr:rowOff>
    </xdr:from>
    <xdr:to>
      <xdr:col>1</xdr:col>
      <xdr:colOff>1047750</xdr:colOff>
      <xdr:row>8</xdr:row>
      <xdr:rowOff>76200</xdr:rowOff>
    </xdr:to>
    <xdr:grpSp>
      <xdr:nvGrpSpPr>
        <xdr:cNvPr id="16" name="Group 1736"/>
        <xdr:cNvGrpSpPr>
          <a:grpSpLocks/>
        </xdr:cNvGrpSpPr>
      </xdr:nvGrpSpPr>
      <xdr:grpSpPr>
        <a:xfrm>
          <a:off x="647700" y="7572375"/>
          <a:ext cx="1019175" cy="247650"/>
          <a:chOff x="47" y="254"/>
          <a:chExt cx="107" cy="27"/>
        </a:xfrm>
        <a:solidFill>
          <a:srgbClr val="FFFFFF"/>
        </a:solidFill>
      </xdr:grpSpPr>
      <xdr:sp>
        <xdr:nvSpPr>
          <xdr:cNvPr id="17" name="AutoShape 1737"/>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 Box 1738">
            <a:hlinkClick r:id="rId8"/>
          </xdr:cNvPr>
          <xdr:cNvSpPr txBox="1">
            <a:spLocks noChangeArrowheads="1"/>
          </xdr:cNvSpPr>
        </xdr:nvSpPr>
        <xdr:spPr>
          <a:xfrm>
            <a:off x="47" y="257"/>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0</xdr:col>
      <xdr:colOff>0</xdr:colOff>
      <xdr:row>3</xdr:row>
      <xdr:rowOff>295275</xdr:rowOff>
    </xdr:from>
    <xdr:to>
      <xdr:col>0</xdr:col>
      <xdr:colOff>609600</xdr:colOff>
      <xdr:row>5</xdr:row>
      <xdr:rowOff>276225</xdr:rowOff>
    </xdr:to>
    <xdr:grpSp>
      <xdr:nvGrpSpPr>
        <xdr:cNvPr id="19" name="Group 182"/>
        <xdr:cNvGrpSpPr>
          <a:grpSpLocks/>
        </xdr:cNvGrpSpPr>
      </xdr:nvGrpSpPr>
      <xdr:grpSpPr>
        <a:xfrm>
          <a:off x="0" y="1343025"/>
          <a:ext cx="609600" cy="5600700"/>
          <a:chOff x="2" y="119"/>
          <a:chExt cx="45" cy="53"/>
        </a:xfrm>
        <a:solidFill>
          <a:srgbClr val="FFFFFF"/>
        </a:solidFill>
      </xdr:grpSpPr>
      <xdr:sp>
        <xdr:nvSpPr>
          <xdr:cNvPr id="20"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184"/>
          <xdr:cNvSpPr txBox="1">
            <a:spLocks noChangeArrowheads="1"/>
          </xdr:cNvSpPr>
        </xdr:nvSpPr>
        <xdr:spPr>
          <a:xfrm>
            <a:off x="6" y="137"/>
            <a:ext cx="41" cy="18"/>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209550</xdr:colOff>
      <xdr:row>0</xdr:row>
      <xdr:rowOff>561975</xdr:rowOff>
    </xdr:to>
    <xdr:pic>
      <xdr:nvPicPr>
        <xdr:cNvPr id="1" name="Picture 14" descr="ChemTRAC final logo.wmf"/>
        <xdr:cNvPicPr preferRelativeResize="1">
          <a:picLocks noChangeAspect="1"/>
        </xdr:cNvPicPr>
      </xdr:nvPicPr>
      <xdr:blipFill>
        <a:blip r:embed="rId1"/>
        <a:stretch>
          <a:fillRect/>
        </a:stretch>
      </xdr:blipFill>
      <xdr:spPr>
        <a:xfrm>
          <a:off x="1752600" y="0"/>
          <a:ext cx="2495550" cy="561975"/>
        </a:xfrm>
        <a:prstGeom prst="rect">
          <a:avLst/>
        </a:prstGeom>
        <a:noFill/>
        <a:ln w="9525" cmpd="sng">
          <a:noFill/>
        </a:ln>
      </xdr:spPr>
    </xdr:pic>
    <xdr:clientData/>
  </xdr:twoCellAnchor>
  <xdr:twoCellAnchor editAs="oneCell">
    <xdr:from>
      <xdr:col>2</xdr:col>
      <xdr:colOff>28575</xdr:colOff>
      <xdr:row>67</xdr:row>
      <xdr:rowOff>0</xdr:rowOff>
    </xdr:from>
    <xdr:to>
      <xdr:col>2</xdr:col>
      <xdr:colOff>1809750</xdr:colOff>
      <xdr:row>69</xdr:row>
      <xdr:rowOff>171450</xdr:rowOff>
    </xdr:to>
    <xdr:pic>
      <xdr:nvPicPr>
        <xdr:cNvPr id="2" name="Picture 11" descr="Toronto647.wmf"/>
        <xdr:cNvPicPr preferRelativeResize="1">
          <a:picLocks noChangeAspect="1"/>
        </xdr:cNvPicPr>
      </xdr:nvPicPr>
      <xdr:blipFill>
        <a:blip r:embed="rId2"/>
        <a:stretch>
          <a:fillRect/>
        </a:stretch>
      </xdr:blipFill>
      <xdr:spPr>
        <a:xfrm>
          <a:off x="1781175" y="14230350"/>
          <a:ext cx="1781175" cy="552450"/>
        </a:xfrm>
        <a:prstGeom prst="rect">
          <a:avLst/>
        </a:prstGeom>
        <a:noFill/>
        <a:ln w="9525" cmpd="sng">
          <a:noFill/>
        </a:ln>
      </xdr:spPr>
    </xdr:pic>
    <xdr:clientData/>
  </xdr:twoCellAnchor>
  <xdr:twoCellAnchor editAs="oneCell">
    <xdr:from>
      <xdr:col>5</xdr:col>
      <xdr:colOff>523875</xdr:colOff>
      <xdr:row>67</xdr:row>
      <xdr:rowOff>114300</xdr:rowOff>
    </xdr:from>
    <xdr:to>
      <xdr:col>8</xdr:col>
      <xdr:colOff>0</xdr:colOff>
      <xdr:row>70</xdr:row>
      <xdr:rowOff>47625</xdr:rowOff>
    </xdr:to>
    <xdr:pic>
      <xdr:nvPicPr>
        <xdr:cNvPr id="3" name="Picture 13" descr="livegreen_B.wmf"/>
        <xdr:cNvPicPr preferRelativeResize="1">
          <a:picLocks noChangeAspect="1"/>
        </xdr:cNvPicPr>
      </xdr:nvPicPr>
      <xdr:blipFill>
        <a:blip r:embed="rId3"/>
        <a:stretch>
          <a:fillRect/>
        </a:stretch>
      </xdr:blipFill>
      <xdr:spPr>
        <a:xfrm>
          <a:off x="6610350" y="14344650"/>
          <a:ext cx="1733550" cy="504825"/>
        </a:xfrm>
        <a:prstGeom prst="rect">
          <a:avLst/>
        </a:prstGeom>
        <a:noFill/>
        <a:ln w="9525" cmpd="sng">
          <a:noFill/>
        </a:ln>
      </xdr:spPr>
    </xdr:pic>
    <xdr:clientData/>
  </xdr:twoCellAnchor>
  <xdr:twoCellAnchor>
    <xdr:from>
      <xdr:col>1</xdr:col>
      <xdr:colOff>9525</xdr:colOff>
      <xdr:row>3</xdr:row>
      <xdr:rowOff>0</xdr:rowOff>
    </xdr:from>
    <xdr:to>
      <xdr:col>1</xdr:col>
      <xdr:colOff>1028700</xdr:colOff>
      <xdr:row>3</xdr:row>
      <xdr:rowOff>0</xdr:rowOff>
    </xdr:to>
    <xdr:grpSp>
      <xdr:nvGrpSpPr>
        <xdr:cNvPr id="4" name="Group 1543"/>
        <xdr:cNvGrpSpPr>
          <a:grpSpLocks/>
        </xdr:cNvGrpSpPr>
      </xdr:nvGrpSpPr>
      <xdr:grpSpPr>
        <a:xfrm>
          <a:off x="628650" y="895350"/>
          <a:ext cx="1019175" cy="0"/>
          <a:chOff x="47" y="254"/>
          <a:chExt cx="107" cy="27"/>
        </a:xfrm>
        <a:solidFill>
          <a:srgbClr val="FFFFFF"/>
        </a:solidFill>
      </xdr:grpSpPr>
      <xdr:sp>
        <xdr:nvSpPr>
          <xdr:cNvPr id="5" name="AutoShape 1544"/>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 Box 1545">
            <a:hlinkClick r:id="rId4"/>
          </xdr:cNvPr>
          <xdr:cNvSpPr txBox="1">
            <a:spLocks noChangeArrowheads="1"/>
          </xdr:cNvSpPr>
        </xdr:nvSpPr>
        <xdr:spPr>
          <a:xfrm>
            <a:off x="640080" y="-14495260"/>
            <a:ext cx="0" cy="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28575</xdr:colOff>
      <xdr:row>8</xdr:row>
      <xdr:rowOff>0</xdr:rowOff>
    </xdr:from>
    <xdr:to>
      <xdr:col>1</xdr:col>
      <xdr:colOff>1057275</xdr:colOff>
      <xdr:row>8</xdr:row>
      <xdr:rowOff>323850</xdr:rowOff>
    </xdr:to>
    <xdr:grpSp>
      <xdr:nvGrpSpPr>
        <xdr:cNvPr id="7" name="Group 1546">
          <a:hlinkClick r:id="rId5"/>
        </xdr:cNvPr>
        <xdr:cNvGrpSpPr>
          <a:grpSpLocks/>
        </xdr:cNvGrpSpPr>
      </xdr:nvGrpSpPr>
      <xdr:grpSpPr>
        <a:xfrm>
          <a:off x="647700" y="2219325"/>
          <a:ext cx="1028700" cy="323850"/>
          <a:chOff x="47" y="195"/>
          <a:chExt cx="108" cy="30"/>
        </a:xfrm>
        <a:solidFill>
          <a:srgbClr val="FFFFFF"/>
        </a:solidFill>
      </xdr:grpSpPr>
      <xdr:sp>
        <xdr:nvSpPr>
          <xdr:cNvPr id="8" name="AutoShape 1547"/>
          <xdr:cNvSpPr>
            <a:spLocks/>
          </xdr:cNvSpPr>
        </xdr:nvSpPr>
        <xdr:spPr>
          <a:xfrm>
            <a:off x="47" y="195"/>
            <a:ext cx="108" cy="30"/>
          </a:xfrm>
          <a:prstGeom prst="roundRect">
            <a:avLst/>
          </a:prstGeom>
          <a:solidFill>
            <a:srgbClr val="8EB4E3"/>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 Box 1548">
            <a:hlinkClick r:id="rId6"/>
          </xdr:cNvPr>
          <xdr:cNvSpPr txBox="1">
            <a:spLocks noChangeArrowheads="1"/>
          </xdr:cNvSpPr>
        </xdr:nvSpPr>
        <xdr:spPr>
          <a:xfrm>
            <a:off x="49" y="198"/>
            <a:ext cx="106" cy="19"/>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19050</xdr:colOff>
      <xdr:row>4</xdr:row>
      <xdr:rowOff>266700</xdr:rowOff>
    </xdr:from>
    <xdr:to>
      <xdr:col>1</xdr:col>
      <xdr:colOff>1047750</xdr:colOff>
      <xdr:row>6</xdr:row>
      <xdr:rowOff>38100</xdr:rowOff>
    </xdr:to>
    <xdr:grpSp>
      <xdr:nvGrpSpPr>
        <xdr:cNvPr id="10" name="Group 1549"/>
        <xdr:cNvGrpSpPr>
          <a:grpSpLocks/>
        </xdr:cNvGrpSpPr>
      </xdr:nvGrpSpPr>
      <xdr:grpSpPr>
        <a:xfrm>
          <a:off x="638175" y="1362075"/>
          <a:ext cx="1028700" cy="457200"/>
          <a:chOff x="46" y="156"/>
          <a:chExt cx="108" cy="31"/>
        </a:xfrm>
        <a:solidFill>
          <a:srgbClr val="FFFFFF"/>
        </a:solidFill>
      </xdr:grpSpPr>
      <xdr:sp>
        <xdr:nvSpPr>
          <xdr:cNvPr id="11" name="AutoShape 1550"/>
          <xdr:cNvSpPr>
            <a:spLocks/>
          </xdr:cNvSpPr>
        </xdr:nvSpPr>
        <xdr:spPr>
          <a:xfrm>
            <a:off x="46" y="156"/>
            <a:ext cx="108" cy="31"/>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 Box 1551">
            <a:hlinkClick r:id="rId7"/>
          </xdr:cNvPr>
          <xdr:cNvSpPr txBox="1">
            <a:spLocks noChangeArrowheads="1"/>
          </xdr:cNvSpPr>
        </xdr:nvSpPr>
        <xdr:spPr>
          <a:xfrm>
            <a:off x="47" y="159"/>
            <a:ext cx="107" cy="28"/>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19050</xdr:colOff>
      <xdr:row>10</xdr:row>
      <xdr:rowOff>133350</xdr:rowOff>
    </xdr:from>
    <xdr:to>
      <xdr:col>1</xdr:col>
      <xdr:colOff>1038225</xdr:colOff>
      <xdr:row>12</xdr:row>
      <xdr:rowOff>38100</xdr:rowOff>
    </xdr:to>
    <xdr:grpSp>
      <xdr:nvGrpSpPr>
        <xdr:cNvPr id="13" name="Group 1555"/>
        <xdr:cNvGrpSpPr>
          <a:grpSpLocks/>
        </xdr:cNvGrpSpPr>
      </xdr:nvGrpSpPr>
      <xdr:grpSpPr>
        <a:xfrm>
          <a:off x="638175" y="2981325"/>
          <a:ext cx="1019175" cy="304800"/>
          <a:chOff x="48" y="198"/>
          <a:chExt cx="107" cy="27"/>
        </a:xfrm>
        <a:solidFill>
          <a:srgbClr val="FFFFFF"/>
        </a:solidFill>
      </xdr:grpSpPr>
      <xdr:sp>
        <xdr:nvSpPr>
          <xdr:cNvPr id="14" name="AutoShape 1556"/>
          <xdr:cNvSpPr>
            <a:spLocks/>
          </xdr:cNvSpPr>
        </xdr:nvSpPr>
        <xdr:spPr>
          <a:xfrm>
            <a:off x="51" y="198"/>
            <a:ext cx="98" cy="27"/>
          </a:xfrm>
          <a:prstGeom prst="roundRect">
            <a:avLst/>
          </a:prstGeom>
          <a:solidFill>
            <a:srgbClr val="33CC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 Box 1557">
            <a:hlinkClick r:id="rId8"/>
          </xdr:cNvPr>
          <xdr:cNvSpPr txBox="1">
            <a:spLocks noChangeArrowheads="1"/>
          </xdr:cNvSpPr>
        </xdr:nvSpPr>
        <xdr:spPr>
          <a:xfrm>
            <a:off x="48" y="202"/>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38100</xdr:colOff>
      <xdr:row>14</xdr:row>
      <xdr:rowOff>57150</xdr:rowOff>
    </xdr:from>
    <xdr:to>
      <xdr:col>1</xdr:col>
      <xdr:colOff>1057275</xdr:colOff>
      <xdr:row>15</xdr:row>
      <xdr:rowOff>123825</xdr:rowOff>
    </xdr:to>
    <xdr:grpSp>
      <xdr:nvGrpSpPr>
        <xdr:cNvPr id="16" name="Group 1558"/>
        <xdr:cNvGrpSpPr>
          <a:grpSpLocks/>
        </xdr:cNvGrpSpPr>
      </xdr:nvGrpSpPr>
      <xdr:grpSpPr>
        <a:xfrm>
          <a:off x="657225" y="3705225"/>
          <a:ext cx="1019175" cy="266700"/>
          <a:chOff x="47" y="294"/>
          <a:chExt cx="107" cy="27"/>
        </a:xfrm>
        <a:solidFill>
          <a:srgbClr val="FFFFFF"/>
        </a:solidFill>
      </xdr:grpSpPr>
      <xdr:sp>
        <xdr:nvSpPr>
          <xdr:cNvPr id="17" name="AutoShape 1559"/>
          <xdr:cNvSpPr>
            <a:spLocks/>
          </xdr:cNvSpPr>
        </xdr:nvSpPr>
        <xdr:spPr>
          <a:xfrm>
            <a:off x="50" y="294"/>
            <a:ext cx="97" cy="27"/>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 Box 1560">
            <a:hlinkClick r:id="rId9"/>
          </xdr:cNvPr>
          <xdr:cNvSpPr txBox="1">
            <a:spLocks noChangeArrowheads="1"/>
          </xdr:cNvSpPr>
        </xdr:nvSpPr>
        <xdr:spPr>
          <a:xfrm>
            <a:off x="47" y="295"/>
            <a:ext cx="107"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1</xdr:col>
      <xdr:colOff>28575</xdr:colOff>
      <xdr:row>12</xdr:row>
      <xdr:rowOff>114300</xdr:rowOff>
    </xdr:from>
    <xdr:to>
      <xdr:col>1</xdr:col>
      <xdr:colOff>1047750</xdr:colOff>
      <xdr:row>13</xdr:row>
      <xdr:rowOff>171450</xdr:rowOff>
    </xdr:to>
    <xdr:grpSp>
      <xdr:nvGrpSpPr>
        <xdr:cNvPr id="19" name="Group 1561"/>
        <xdr:cNvGrpSpPr>
          <a:grpSpLocks/>
        </xdr:cNvGrpSpPr>
      </xdr:nvGrpSpPr>
      <xdr:grpSpPr>
        <a:xfrm>
          <a:off x="647700" y="3362325"/>
          <a:ext cx="1019175" cy="257175"/>
          <a:chOff x="47" y="254"/>
          <a:chExt cx="107" cy="27"/>
        </a:xfrm>
        <a:solidFill>
          <a:srgbClr val="FFFFFF"/>
        </a:solidFill>
      </xdr:grpSpPr>
      <xdr:sp>
        <xdr:nvSpPr>
          <xdr:cNvPr id="20" name="AutoShape 1562"/>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 Box 1563">
            <a:hlinkClick r:id="rId10"/>
          </xdr:cNvPr>
          <xdr:cNvSpPr txBox="1">
            <a:spLocks noChangeArrowheads="1"/>
          </xdr:cNvSpPr>
        </xdr:nvSpPr>
        <xdr:spPr>
          <a:xfrm>
            <a:off x="47" y="257"/>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0</xdr:col>
      <xdr:colOff>19050</xdr:colOff>
      <xdr:row>10</xdr:row>
      <xdr:rowOff>19050</xdr:rowOff>
    </xdr:from>
    <xdr:to>
      <xdr:col>0</xdr:col>
      <xdr:colOff>619125</xdr:colOff>
      <xdr:row>13</xdr:row>
      <xdr:rowOff>19050</xdr:rowOff>
    </xdr:to>
    <xdr:grpSp>
      <xdr:nvGrpSpPr>
        <xdr:cNvPr id="22" name="Group 182"/>
        <xdr:cNvGrpSpPr>
          <a:grpSpLocks/>
        </xdr:cNvGrpSpPr>
      </xdr:nvGrpSpPr>
      <xdr:grpSpPr>
        <a:xfrm>
          <a:off x="19050" y="2867025"/>
          <a:ext cx="600075" cy="600075"/>
          <a:chOff x="2" y="119"/>
          <a:chExt cx="45" cy="53"/>
        </a:xfrm>
        <a:solidFill>
          <a:srgbClr val="FFFFFF"/>
        </a:solidFill>
      </xdr:grpSpPr>
      <xdr:sp>
        <xdr:nvSpPr>
          <xdr:cNvPr id="23"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Text Box 184"/>
          <xdr:cNvSpPr txBox="1">
            <a:spLocks noChangeArrowheads="1"/>
          </xdr:cNvSpPr>
        </xdr:nvSpPr>
        <xdr:spPr>
          <a:xfrm>
            <a:off x="6" y="137"/>
            <a:ext cx="41" cy="18"/>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514350</xdr:colOff>
      <xdr:row>0</xdr:row>
      <xdr:rowOff>561975</xdr:rowOff>
    </xdr:to>
    <xdr:pic>
      <xdr:nvPicPr>
        <xdr:cNvPr id="1" name="Picture 14" descr="ChemTRAC final logo.wmf"/>
        <xdr:cNvPicPr preferRelativeResize="1">
          <a:picLocks noChangeAspect="1"/>
        </xdr:cNvPicPr>
      </xdr:nvPicPr>
      <xdr:blipFill>
        <a:blip r:embed="rId1"/>
        <a:stretch>
          <a:fillRect/>
        </a:stretch>
      </xdr:blipFill>
      <xdr:spPr>
        <a:xfrm>
          <a:off x="1685925" y="0"/>
          <a:ext cx="2495550" cy="561975"/>
        </a:xfrm>
        <a:prstGeom prst="rect">
          <a:avLst/>
        </a:prstGeom>
        <a:noFill/>
        <a:ln w="9525" cmpd="sng">
          <a:noFill/>
        </a:ln>
      </xdr:spPr>
    </xdr:pic>
    <xdr:clientData/>
  </xdr:twoCellAnchor>
  <xdr:twoCellAnchor editAs="oneCell">
    <xdr:from>
      <xdr:col>2</xdr:col>
      <xdr:colOff>28575</xdr:colOff>
      <xdr:row>171</xdr:row>
      <xdr:rowOff>19050</xdr:rowOff>
    </xdr:from>
    <xdr:to>
      <xdr:col>2</xdr:col>
      <xdr:colOff>1809750</xdr:colOff>
      <xdr:row>174</xdr:row>
      <xdr:rowOff>0</xdr:rowOff>
    </xdr:to>
    <xdr:pic>
      <xdr:nvPicPr>
        <xdr:cNvPr id="2" name="Picture 11" descr="Toronto647.wmf"/>
        <xdr:cNvPicPr preferRelativeResize="1">
          <a:picLocks noChangeAspect="1"/>
        </xdr:cNvPicPr>
      </xdr:nvPicPr>
      <xdr:blipFill>
        <a:blip r:embed="rId2"/>
        <a:stretch>
          <a:fillRect/>
        </a:stretch>
      </xdr:blipFill>
      <xdr:spPr>
        <a:xfrm>
          <a:off x="1714500" y="27270075"/>
          <a:ext cx="1781175" cy="552450"/>
        </a:xfrm>
        <a:prstGeom prst="rect">
          <a:avLst/>
        </a:prstGeom>
        <a:noFill/>
        <a:ln w="9525" cmpd="sng">
          <a:noFill/>
        </a:ln>
      </xdr:spPr>
    </xdr:pic>
    <xdr:clientData/>
  </xdr:twoCellAnchor>
  <xdr:twoCellAnchor editAs="oneCell">
    <xdr:from>
      <xdr:col>7</xdr:col>
      <xdr:colOff>590550</xdr:colOff>
      <xdr:row>171</xdr:row>
      <xdr:rowOff>142875</xdr:rowOff>
    </xdr:from>
    <xdr:to>
      <xdr:col>10</xdr:col>
      <xdr:colOff>152400</xdr:colOff>
      <xdr:row>174</xdr:row>
      <xdr:rowOff>76200</xdr:rowOff>
    </xdr:to>
    <xdr:pic>
      <xdr:nvPicPr>
        <xdr:cNvPr id="3" name="Picture 13" descr="livegreen_B.wmf"/>
        <xdr:cNvPicPr preferRelativeResize="1">
          <a:picLocks noChangeAspect="1"/>
        </xdr:cNvPicPr>
      </xdr:nvPicPr>
      <xdr:blipFill>
        <a:blip r:embed="rId3"/>
        <a:stretch>
          <a:fillRect/>
        </a:stretch>
      </xdr:blipFill>
      <xdr:spPr>
        <a:xfrm>
          <a:off x="7791450" y="27393900"/>
          <a:ext cx="1762125" cy="504825"/>
        </a:xfrm>
        <a:prstGeom prst="rect">
          <a:avLst/>
        </a:prstGeom>
        <a:noFill/>
        <a:ln w="9525" cmpd="sng">
          <a:noFill/>
        </a:ln>
      </xdr:spPr>
    </xdr:pic>
    <xdr:clientData/>
  </xdr:twoCellAnchor>
  <xdr:twoCellAnchor>
    <xdr:from>
      <xdr:col>1</xdr:col>
      <xdr:colOff>19050</xdr:colOff>
      <xdr:row>7</xdr:row>
      <xdr:rowOff>209550</xdr:rowOff>
    </xdr:from>
    <xdr:to>
      <xdr:col>1</xdr:col>
      <xdr:colOff>1047750</xdr:colOff>
      <xdr:row>7</xdr:row>
      <xdr:rowOff>209550</xdr:rowOff>
    </xdr:to>
    <xdr:grpSp>
      <xdr:nvGrpSpPr>
        <xdr:cNvPr id="4" name="Group 1673"/>
        <xdr:cNvGrpSpPr>
          <a:grpSpLocks/>
        </xdr:cNvGrpSpPr>
      </xdr:nvGrpSpPr>
      <xdr:grpSpPr>
        <a:xfrm>
          <a:off x="571500" y="2343150"/>
          <a:ext cx="1019175" cy="0"/>
          <a:chOff x="47" y="254"/>
          <a:chExt cx="107" cy="27"/>
        </a:xfrm>
        <a:solidFill>
          <a:srgbClr val="FFFFFF"/>
        </a:solidFill>
      </xdr:grpSpPr>
      <xdr:sp>
        <xdr:nvSpPr>
          <xdr:cNvPr id="5" name="Rounded Rectangle 19"/>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47" y="2354580"/>
            <a:ext cx="107" cy="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0</xdr:colOff>
      <xdr:row>5</xdr:row>
      <xdr:rowOff>57150</xdr:rowOff>
    </xdr:from>
    <xdr:to>
      <xdr:col>1</xdr:col>
      <xdr:colOff>1028700</xdr:colOff>
      <xdr:row>5</xdr:row>
      <xdr:rowOff>400050</xdr:rowOff>
    </xdr:to>
    <xdr:grpSp>
      <xdr:nvGrpSpPr>
        <xdr:cNvPr id="7" name="Group 1676"/>
        <xdr:cNvGrpSpPr>
          <a:grpSpLocks/>
        </xdr:cNvGrpSpPr>
      </xdr:nvGrpSpPr>
      <xdr:grpSpPr>
        <a:xfrm>
          <a:off x="552450" y="1333500"/>
          <a:ext cx="1028700" cy="342900"/>
          <a:chOff x="46" y="156"/>
          <a:chExt cx="108" cy="31"/>
        </a:xfrm>
        <a:solidFill>
          <a:srgbClr val="FFFFFF"/>
        </a:solidFill>
      </xdr:grpSpPr>
      <xdr:sp>
        <xdr:nvSpPr>
          <xdr:cNvPr id="8" name="AutoShape 1677"/>
          <xdr:cNvSpPr>
            <a:spLocks/>
          </xdr:cNvSpPr>
        </xdr:nvSpPr>
        <xdr:spPr>
          <a:xfrm>
            <a:off x="46" y="156"/>
            <a:ext cx="108" cy="31"/>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2">
            <a:hlinkClick r:id="rId5"/>
          </xdr:cNvPr>
          <xdr:cNvSpPr txBox="1">
            <a:spLocks noChangeArrowheads="1"/>
          </xdr:cNvSpPr>
        </xdr:nvSpPr>
        <xdr:spPr>
          <a:xfrm>
            <a:off x="47" y="159"/>
            <a:ext cx="107" cy="28"/>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47625</xdr:colOff>
      <xdr:row>9</xdr:row>
      <xdr:rowOff>952500</xdr:rowOff>
    </xdr:from>
    <xdr:to>
      <xdr:col>1</xdr:col>
      <xdr:colOff>1028700</xdr:colOff>
      <xdr:row>10</xdr:row>
      <xdr:rowOff>180975</xdr:rowOff>
    </xdr:to>
    <xdr:grpSp>
      <xdr:nvGrpSpPr>
        <xdr:cNvPr id="10" name="Group 1679"/>
        <xdr:cNvGrpSpPr>
          <a:grpSpLocks/>
        </xdr:cNvGrpSpPr>
      </xdr:nvGrpSpPr>
      <xdr:grpSpPr>
        <a:xfrm>
          <a:off x="600075" y="3495675"/>
          <a:ext cx="981075" cy="523875"/>
          <a:chOff x="48" y="294"/>
          <a:chExt cx="107" cy="27"/>
        </a:xfrm>
        <a:solidFill>
          <a:srgbClr val="FFFFFF"/>
        </a:solidFill>
      </xdr:grpSpPr>
      <xdr:sp>
        <xdr:nvSpPr>
          <xdr:cNvPr id="11" name="Rounded Rectangle 20"/>
          <xdr:cNvSpPr>
            <a:spLocks/>
          </xdr:cNvSpPr>
        </xdr:nvSpPr>
        <xdr:spPr>
          <a:xfrm>
            <a:off x="50" y="294"/>
            <a:ext cx="97" cy="27"/>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4">
            <a:hlinkClick r:id="rId6"/>
          </xdr:cNvPr>
          <xdr:cNvSpPr txBox="1">
            <a:spLocks noChangeArrowheads="1"/>
          </xdr:cNvSpPr>
        </xdr:nvSpPr>
        <xdr:spPr>
          <a:xfrm>
            <a:off x="48" y="300"/>
            <a:ext cx="107"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1</xdr:col>
      <xdr:colOff>19050</xdr:colOff>
      <xdr:row>8</xdr:row>
      <xdr:rowOff>19050</xdr:rowOff>
    </xdr:from>
    <xdr:to>
      <xdr:col>1</xdr:col>
      <xdr:colOff>1038225</xdr:colOff>
      <xdr:row>9</xdr:row>
      <xdr:rowOff>114300</xdr:rowOff>
    </xdr:to>
    <xdr:grpSp>
      <xdr:nvGrpSpPr>
        <xdr:cNvPr id="13" name="Group 1685"/>
        <xdr:cNvGrpSpPr>
          <a:grpSpLocks/>
        </xdr:cNvGrpSpPr>
      </xdr:nvGrpSpPr>
      <xdr:grpSpPr>
        <a:xfrm>
          <a:off x="571500" y="2362200"/>
          <a:ext cx="1019175" cy="295275"/>
          <a:chOff x="48" y="198"/>
          <a:chExt cx="107" cy="27"/>
        </a:xfrm>
        <a:solidFill>
          <a:srgbClr val="FFFFFF"/>
        </a:solidFill>
      </xdr:grpSpPr>
      <xdr:sp>
        <xdr:nvSpPr>
          <xdr:cNvPr id="14" name="AutoShape 1686"/>
          <xdr:cNvSpPr>
            <a:spLocks/>
          </xdr:cNvSpPr>
        </xdr:nvSpPr>
        <xdr:spPr>
          <a:xfrm>
            <a:off x="51" y="198"/>
            <a:ext cx="98" cy="27"/>
          </a:xfrm>
          <a:prstGeom prst="roundRect">
            <a:avLst/>
          </a:prstGeom>
          <a:solidFill>
            <a:srgbClr val="33CC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 Box 1687">
            <a:hlinkClick r:id="rId7"/>
          </xdr:cNvPr>
          <xdr:cNvSpPr txBox="1">
            <a:spLocks noChangeArrowheads="1"/>
          </xdr:cNvSpPr>
        </xdr:nvSpPr>
        <xdr:spPr>
          <a:xfrm>
            <a:off x="48" y="202"/>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28575</xdr:colOff>
      <xdr:row>9</xdr:row>
      <xdr:rowOff>266700</xdr:rowOff>
    </xdr:from>
    <xdr:to>
      <xdr:col>1</xdr:col>
      <xdr:colOff>1057275</xdr:colOff>
      <xdr:row>9</xdr:row>
      <xdr:rowOff>723900</xdr:rowOff>
    </xdr:to>
    <xdr:grpSp>
      <xdr:nvGrpSpPr>
        <xdr:cNvPr id="16" name="Group 1688"/>
        <xdr:cNvGrpSpPr>
          <a:grpSpLocks/>
        </xdr:cNvGrpSpPr>
      </xdr:nvGrpSpPr>
      <xdr:grpSpPr>
        <a:xfrm>
          <a:off x="581025" y="2809875"/>
          <a:ext cx="1019175" cy="457200"/>
          <a:chOff x="47" y="254"/>
          <a:chExt cx="107" cy="27"/>
        </a:xfrm>
        <a:solidFill>
          <a:srgbClr val="FFFFFF"/>
        </a:solidFill>
      </xdr:grpSpPr>
      <xdr:sp>
        <xdr:nvSpPr>
          <xdr:cNvPr id="17" name="AutoShape 1689"/>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 Box 1690">
            <a:hlinkClick r:id="rId8"/>
          </xdr:cNvPr>
          <xdr:cNvSpPr txBox="1">
            <a:spLocks noChangeArrowheads="1"/>
          </xdr:cNvSpPr>
        </xdr:nvSpPr>
        <xdr:spPr>
          <a:xfrm>
            <a:off x="47" y="257"/>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9525</xdr:colOff>
      <xdr:row>6</xdr:row>
      <xdr:rowOff>66675</xdr:rowOff>
    </xdr:from>
    <xdr:to>
      <xdr:col>1</xdr:col>
      <xdr:colOff>1038225</xdr:colOff>
      <xdr:row>6</xdr:row>
      <xdr:rowOff>361950</xdr:rowOff>
    </xdr:to>
    <xdr:grpSp>
      <xdr:nvGrpSpPr>
        <xdr:cNvPr id="19" name="Group 1691"/>
        <xdr:cNvGrpSpPr>
          <a:grpSpLocks/>
        </xdr:cNvGrpSpPr>
      </xdr:nvGrpSpPr>
      <xdr:grpSpPr>
        <a:xfrm>
          <a:off x="561975" y="1790700"/>
          <a:ext cx="1028700" cy="295275"/>
          <a:chOff x="47" y="201"/>
          <a:chExt cx="108" cy="33"/>
        </a:xfrm>
        <a:solidFill>
          <a:srgbClr val="FFFFFF"/>
        </a:solidFill>
      </xdr:grpSpPr>
      <xdr:sp>
        <xdr:nvSpPr>
          <xdr:cNvPr id="20" name="AutoShape 1692"/>
          <xdr:cNvSpPr>
            <a:spLocks/>
          </xdr:cNvSpPr>
        </xdr:nvSpPr>
        <xdr:spPr>
          <a:xfrm>
            <a:off x="47" y="201"/>
            <a:ext cx="108" cy="33"/>
          </a:xfrm>
          <a:prstGeom prst="roundRect">
            <a:avLst/>
          </a:prstGeom>
          <a:solidFill>
            <a:srgbClr val="8EB4E3"/>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Box 21">
            <a:hlinkClick r:id="rId9"/>
          </xdr:cNvPr>
          <xdr:cNvSpPr txBox="1">
            <a:spLocks noChangeArrowheads="1"/>
          </xdr:cNvSpPr>
        </xdr:nvSpPr>
        <xdr:spPr>
          <a:xfrm>
            <a:off x="49" y="204"/>
            <a:ext cx="106" cy="19"/>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0</xdr:col>
      <xdr:colOff>0</xdr:colOff>
      <xdr:row>9</xdr:row>
      <xdr:rowOff>123825</xdr:rowOff>
    </xdr:from>
    <xdr:to>
      <xdr:col>1</xdr:col>
      <xdr:colOff>57150</xdr:colOff>
      <xdr:row>9</xdr:row>
      <xdr:rowOff>914400</xdr:rowOff>
    </xdr:to>
    <xdr:grpSp>
      <xdr:nvGrpSpPr>
        <xdr:cNvPr id="22" name="Group 182"/>
        <xdr:cNvGrpSpPr>
          <a:grpSpLocks/>
        </xdr:cNvGrpSpPr>
      </xdr:nvGrpSpPr>
      <xdr:grpSpPr>
        <a:xfrm>
          <a:off x="0" y="2667000"/>
          <a:ext cx="609600" cy="781050"/>
          <a:chOff x="2" y="119"/>
          <a:chExt cx="45" cy="53"/>
        </a:xfrm>
        <a:solidFill>
          <a:srgbClr val="FFFFFF"/>
        </a:solidFill>
      </xdr:grpSpPr>
      <xdr:sp>
        <xdr:nvSpPr>
          <xdr:cNvPr id="23"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Text Box 184"/>
          <xdr:cNvSpPr txBox="1">
            <a:spLocks noChangeArrowheads="1"/>
          </xdr:cNvSpPr>
        </xdr:nvSpPr>
        <xdr:spPr>
          <a:xfrm>
            <a:off x="2" y="137"/>
            <a:ext cx="41" cy="17"/>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2495550</xdr:colOff>
      <xdr:row>0</xdr:row>
      <xdr:rowOff>561975</xdr:rowOff>
    </xdr:to>
    <xdr:pic>
      <xdr:nvPicPr>
        <xdr:cNvPr id="1" name="Picture 14" descr="ChemTRAC final logo.wmf"/>
        <xdr:cNvPicPr preferRelativeResize="1">
          <a:picLocks noChangeAspect="1"/>
        </xdr:cNvPicPr>
      </xdr:nvPicPr>
      <xdr:blipFill>
        <a:blip r:embed="rId1"/>
        <a:stretch>
          <a:fillRect/>
        </a:stretch>
      </xdr:blipFill>
      <xdr:spPr>
        <a:xfrm>
          <a:off x="1771650" y="0"/>
          <a:ext cx="2495550" cy="561975"/>
        </a:xfrm>
        <a:prstGeom prst="rect">
          <a:avLst/>
        </a:prstGeom>
        <a:noFill/>
        <a:ln w="9525" cmpd="sng">
          <a:noFill/>
        </a:ln>
      </xdr:spPr>
    </xdr:pic>
    <xdr:clientData/>
  </xdr:twoCellAnchor>
  <xdr:twoCellAnchor editAs="oneCell">
    <xdr:from>
      <xdr:col>2</xdr:col>
      <xdr:colOff>0</xdr:colOff>
      <xdr:row>24</xdr:row>
      <xdr:rowOff>0</xdr:rowOff>
    </xdr:from>
    <xdr:to>
      <xdr:col>2</xdr:col>
      <xdr:colOff>1781175</xdr:colOff>
      <xdr:row>26</xdr:row>
      <xdr:rowOff>171450</xdr:rowOff>
    </xdr:to>
    <xdr:pic>
      <xdr:nvPicPr>
        <xdr:cNvPr id="2" name="Picture 11" descr="Toronto647.wmf"/>
        <xdr:cNvPicPr preferRelativeResize="1">
          <a:picLocks noChangeAspect="1"/>
        </xdr:cNvPicPr>
      </xdr:nvPicPr>
      <xdr:blipFill>
        <a:blip r:embed="rId2"/>
        <a:stretch>
          <a:fillRect/>
        </a:stretch>
      </xdr:blipFill>
      <xdr:spPr>
        <a:xfrm>
          <a:off x="1771650" y="7524750"/>
          <a:ext cx="1781175" cy="552450"/>
        </a:xfrm>
        <a:prstGeom prst="rect">
          <a:avLst/>
        </a:prstGeom>
        <a:noFill/>
        <a:ln w="9525" cmpd="sng">
          <a:noFill/>
        </a:ln>
      </xdr:spPr>
    </xdr:pic>
    <xdr:clientData/>
  </xdr:twoCellAnchor>
  <xdr:twoCellAnchor editAs="oneCell">
    <xdr:from>
      <xdr:col>2</xdr:col>
      <xdr:colOff>4543425</xdr:colOff>
      <xdr:row>24</xdr:row>
      <xdr:rowOff>66675</xdr:rowOff>
    </xdr:from>
    <xdr:to>
      <xdr:col>5</xdr:col>
      <xdr:colOff>285750</xdr:colOff>
      <xdr:row>26</xdr:row>
      <xdr:rowOff>180975</xdr:rowOff>
    </xdr:to>
    <xdr:pic>
      <xdr:nvPicPr>
        <xdr:cNvPr id="3" name="Picture 13" descr="livegreen_B.wmf"/>
        <xdr:cNvPicPr preferRelativeResize="1">
          <a:picLocks noChangeAspect="1"/>
        </xdr:cNvPicPr>
      </xdr:nvPicPr>
      <xdr:blipFill>
        <a:blip r:embed="rId3"/>
        <a:stretch>
          <a:fillRect/>
        </a:stretch>
      </xdr:blipFill>
      <xdr:spPr>
        <a:xfrm>
          <a:off x="6315075" y="7591425"/>
          <a:ext cx="1781175" cy="495300"/>
        </a:xfrm>
        <a:prstGeom prst="rect">
          <a:avLst/>
        </a:prstGeom>
        <a:noFill/>
        <a:ln w="9525" cmpd="sng">
          <a:noFill/>
        </a:ln>
      </xdr:spPr>
    </xdr:pic>
    <xdr:clientData/>
  </xdr:twoCellAnchor>
  <xdr:twoCellAnchor>
    <xdr:from>
      <xdr:col>1</xdr:col>
      <xdr:colOff>19050</xdr:colOff>
      <xdr:row>8</xdr:row>
      <xdr:rowOff>381000</xdr:rowOff>
    </xdr:from>
    <xdr:to>
      <xdr:col>1</xdr:col>
      <xdr:colOff>1038225</xdr:colOff>
      <xdr:row>10</xdr:row>
      <xdr:rowOff>47625</xdr:rowOff>
    </xdr:to>
    <xdr:grpSp>
      <xdr:nvGrpSpPr>
        <xdr:cNvPr id="4" name="Group 1592"/>
        <xdr:cNvGrpSpPr>
          <a:grpSpLocks/>
        </xdr:cNvGrpSpPr>
      </xdr:nvGrpSpPr>
      <xdr:grpSpPr>
        <a:xfrm>
          <a:off x="657225" y="2495550"/>
          <a:ext cx="1019175" cy="266700"/>
          <a:chOff x="47" y="254"/>
          <a:chExt cx="107" cy="27"/>
        </a:xfrm>
        <a:solidFill>
          <a:srgbClr val="FFFFFF"/>
        </a:solidFill>
      </xdr:grpSpPr>
      <xdr:sp>
        <xdr:nvSpPr>
          <xdr:cNvPr id="5" name="Rounded Rectangle 19"/>
          <xdr:cNvSpPr>
            <a:spLocks/>
          </xdr:cNvSpPr>
        </xdr:nvSpPr>
        <xdr:spPr>
          <a:xfrm>
            <a:off x="50" y="254"/>
            <a:ext cx="98" cy="27"/>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47" y="257"/>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19050</xdr:colOff>
      <xdr:row>5</xdr:row>
      <xdr:rowOff>9525</xdr:rowOff>
    </xdr:from>
    <xdr:to>
      <xdr:col>1</xdr:col>
      <xdr:colOff>1047750</xdr:colOff>
      <xdr:row>6</xdr:row>
      <xdr:rowOff>95250</xdr:rowOff>
    </xdr:to>
    <xdr:grpSp>
      <xdr:nvGrpSpPr>
        <xdr:cNvPr id="7" name="Group 1595"/>
        <xdr:cNvGrpSpPr>
          <a:grpSpLocks/>
        </xdr:cNvGrpSpPr>
      </xdr:nvGrpSpPr>
      <xdr:grpSpPr>
        <a:xfrm>
          <a:off x="657225" y="1266825"/>
          <a:ext cx="1028700" cy="276225"/>
          <a:chOff x="46" y="156"/>
          <a:chExt cx="108" cy="31"/>
        </a:xfrm>
        <a:solidFill>
          <a:srgbClr val="FFFFFF"/>
        </a:solidFill>
      </xdr:grpSpPr>
      <xdr:sp>
        <xdr:nvSpPr>
          <xdr:cNvPr id="8" name="AutoShape 1596"/>
          <xdr:cNvSpPr>
            <a:spLocks/>
          </xdr:cNvSpPr>
        </xdr:nvSpPr>
        <xdr:spPr>
          <a:xfrm>
            <a:off x="46" y="156"/>
            <a:ext cx="108" cy="31"/>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2">
            <a:hlinkClick r:id="rId5"/>
          </xdr:cNvPr>
          <xdr:cNvSpPr txBox="1">
            <a:spLocks noChangeArrowheads="1"/>
          </xdr:cNvSpPr>
        </xdr:nvSpPr>
        <xdr:spPr>
          <a:xfrm>
            <a:off x="47" y="159"/>
            <a:ext cx="107" cy="27"/>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19050</xdr:colOff>
      <xdr:row>10</xdr:row>
      <xdr:rowOff>114300</xdr:rowOff>
    </xdr:from>
    <xdr:to>
      <xdr:col>1</xdr:col>
      <xdr:colOff>1038225</xdr:colOff>
      <xdr:row>11</xdr:row>
      <xdr:rowOff>180975</xdr:rowOff>
    </xdr:to>
    <xdr:grpSp>
      <xdr:nvGrpSpPr>
        <xdr:cNvPr id="10" name="Group 1598"/>
        <xdr:cNvGrpSpPr>
          <a:grpSpLocks/>
        </xdr:cNvGrpSpPr>
      </xdr:nvGrpSpPr>
      <xdr:grpSpPr>
        <a:xfrm>
          <a:off x="657225" y="2828925"/>
          <a:ext cx="1019175" cy="266700"/>
          <a:chOff x="47" y="294"/>
          <a:chExt cx="107" cy="27"/>
        </a:xfrm>
        <a:solidFill>
          <a:srgbClr val="FFFFFF"/>
        </a:solidFill>
      </xdr:grpSpPr>
      <xdr:sp>
        <xdr:nvSpPr>
          <xdr:cNvPr id="11" name="Rounded Rectangle 20"/>
          <xdr:cNvSpPr>
            <a:spLocks/>
          </xdr:cNvSpPr>
        </xdr:nvSpPr>
        <xdr:spPr>
          <a:xfrm>
            <a:off x="50" y="294"/>
            <a:ext cx="97" cy="27"/>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4">
            <a:hlinkClick r:id="rId6"/>
          </xdr:cNvPr>
          <xdr:cNvSpPr txBox="1">
            <a:spLocks noChangeArrowheads="1"/>
          </xdr:cNvSpPr>
        </xdr:nvSpPr>
        <xdr:spPr>
          <a:xfrm>
            <a:off x="47" y="295"/>
            <a:ext cx="107"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1</xdr:col>
      <xdr:colOff>19050</xdr:colOff>
      <xdr:row>8</xdr:row>
      <xdr:rowOff>28575</xdr:rowOff>
    </xdr:from>
    <xdr:to>
      <xdr:col>1</xdr:col>
      <xdr:colOff>1047750</xdr:colOff>
      <xdr:row>8</xdr:row>
      <xdr:rowOff>295275</xdr:rowOff>
    </xdr:to>
    <xdr:grpSp>
      <xdr:nvGrpSpPr>
        <xdr:cNvPr id="13" name="Group 1604"/>
        <xdr:cNvGrpSpPr>
          <a:grpSpLocks/>
        </xdr:cNvGrpSpPr>
      </xdr:nvGrpSpPr>
      <xdr:grpSpPr>
        <a:xfrm>
          <a:off x="657225" y="2143125"/>
          <a:ext cx="1019175" cy="257175"/>
          <a:chOff x="48" y="198"/>
          <a:chExt cx="107" cy="27"/>
        </a:xfrm>
        <a:solidFill>
          <a:srgbClr val="FFFFFF"/>
        </a:solidFill>
      </xdr:grpSpPr>
      <xdr:sp>
        <xdr:nvSpPr>
          <xdr:cNvPr id="14" name="AutoShape 1605"/>
          <xdr:cNvSpPr>
            <a:spLocks/>
          </xdr:cNvSpPr>
        </xdr:nvSpPr>
        <xdr:spPr>
          <a:xfrm>
            <a:off x="51" y="198"/>
            <a:ext cx="98" cy="27"/>
          </a:xfrm>
          <a:prstGeom prst="roundRect">
            <a:avLst/>
          </a:prstGeom>
          <a:solidFill>
            <a:srgbClr val="33CC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 Box 1606">
            <a:hlinkClick r:id="rId7"/>
          </xdr:cNvPr>
          <xdr:cNvSpPr txBox="1">
            <a:spLocks noChangeArrowheads="1"/>
          </xdr:cNvSpPr>
        </xdr:nvSpPr>
        <xdr:spPr>
          <a:xfrm>
            <a:off x="48" y="202"/>
            <a:ext cx="107"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9525</xdr:colOff>
      <xdr:row>6</xdr:row>
      <xdr:rowOff>180975</xdr:rowOff>
    </xdr:from>
    <xdr:to>
      <xdr:col>1</xdr:col>
      <xdr:colOff>1038225</xdr:colOff>
      <xdr:row>7</xdr:row>
      <xdr:rowOff>38100</xdr:rowOff>
    </xdr:to>
    <xdr:grpSp>
      <xdr:nvGrpSpPr>
        <xdr:cNvPr id="16" name="Group 1607"/>
        <xdr:cNvGrpSpPr>
          <a:grpSpLocks/>
        </xdr:cNvGrpSpPr>
      </xdr:nvGrpSpPr>
      <xdr:grpSpPr>
        <a:xfrm>
          <a:off x="647700" y="1628775"/>
          <a:ext cx="1028700" cy="314325"/>
          <a:chOff x="47" y="201"/>
          <a:chExt cx="108" cy="33"/>
        </a:xfrm>
        <a:solidFill>
          <a:srgbClr val="FFFFFF"/>
        </a:solidFill>
      </xdr:grpSpPr>
      <xdr:sp>
        <xdr:nvSpPr>
          <xdr:cNvPr id="17" name="AutoShape 1608"/>
          <xdr:cNvSpPr>
            <a:spLocks/>
          </xdr:cNvSpPr>
        </xdr:nvSpPr>
        <xdr:spPr>
          <a:xfrm>
            <a:off x="47" y="201"/>
            <a:ext cx="108" cy="33"/>
          </a:xfrm>
          <a:prstGeom prst="roundRect">
            <a:avLst/>
          </a:prstGeom>
          <a:solidFill>
            <a:srgbClr val="8EB4E3"/>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Box 21">
            <a:hlinkClick r:id="rId8"/>
          </xdr:cNvPr>
          <xdr:cNvSpPr txBox="1">
            <a:spLocks noChangeArrowheads="1"/>
          </xdr:cNvSpPr>
        </xdr:nvSpPr>
        <xdr:spPr>
          <a:xfrm>
            <a:off x="49" y="204"/>
            <a:ext cx="106" cy="20"/>
          </a:xfrm>
          <a:prstGeom prst="rect">
            <a:avLst/>
          </a:prstGeom>
          <a:no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0</xdr:col>
      <xdr:colOff>0</xdr:colOff>
      <xdr:row>9</xdr:row>
      <xdr:rowOff>142875</xdr:rowOff>
    </xdr:from>
    <xdr:to>
      <xdr:col>0</xdr:col>
      <xdr:colOff>638175</xdr:colOff>
      <xdr:row>12</xdr:row>
      <xdr:rowOff>142875</xdr:rowOff>
    </xdr:to>
    <xdr:grpSp>
      <xdr:nvGrpSpPr>
        <xdr:cNvPr id="19" name="Group 182"/>
        <xdr:cNvGrpSpPr>
          <a:grpSpLocks/>
        </xdr:cNvGrpSpPr>
      </xdr:nvGrpSpPr>
      <xdr:grpSpPr>
        <a:xfrm>
          <a:off x="0" y="2657475"/>
          <a:ext cx="638175" cy="600075"/>
          <a:chOff x="2" y="119"/>
          <a:chExt cx="45" cy="53"/>
        </a:xfrm>
        <a:solidFill>
          <a:srgbClr val="FFFFFF"/>
        </a:solidFill>
      </xdr:grpSpPr>
      <xdr:sp>
        <xdr:nvSpPr>
          <xdr:cNvPr id="20"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184"/>
          <xdr:cNvSpPr txBox="1">
            <a:spLocks noChangeArrowheads="1"/>
          </xdr:cNvSpPr>
        </xdr:nvSpPr>
        <xdr:spPr>
          <a:xfrm>
            <a:off x="6" y="137"/>
            <a:ext cx="41" cy="18"/>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pa.gov/ttn/chief/ap42/ch01/final/c01s04.pdf" TargetMode="External" /><Relationship Id="rId2" Type="http://schemas.openxmlformats.org/officeDocument/2006/relationships/hyperlink" Target="http://www.aqmd.gov/ceqa/handbook/PM2_5/finalAppA.doc" TargetMode="External" /><Relationship Id="rId3" Type="http://schemas.openxmlformats.org/officeDocument/2006/relationships/hyperlink" Target="http://www.epa.gov/ttn/chief/ap42/ch09/final/c9s0909-1.pdf" TargetMode="External" /><Relationship Id="rId4" Type="http://schemas.openxmlformats.org/officeDocument/2006/relationships/hyperlink" Target="http://www.toronto.ca/legdocs/municode/1184_423.pdf" TargetMode="External" /><Relationship Id="rId5" Type="http://schemas.openxmlformats.org/officeDocument/2006/relationships/drawing" Target="../drawings/drawing5.x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F38"/>
  <sheetViews>
    <sheetView showGridLines="0" tabSelected="1" zoomScalePageLayoutView="0" workbookViewId="0" topLeftCell="A1">
      <selection activeCell="A1" sqref="A1"/>
    </sheetView>
  </sheetViews>
  <sheetFormatPr defaultColWidth="9.140625" defaultRowHeight="15"/>
  <cols>
    <col min="1" max="1" width="10.7109375" style="4" customWidth="1"/>
    <col min="2" max="2" width="17.00390625" style="4" customWidth="1"/>
    <col min="3" max="3" width="23.28125" style="2" customWidth="1"/>
    <col min="4" max="4" width="81.00390625" style="2" customWidth="1"/>
    <col min="5" max="16384" width="9.140625" style="2" customWidth="1"/>
  </cols>
  <sheetData>
    <row r="1" spans="1:3" s="124" customFormat="1" ht="48" customHeight="1">
      <c r="A1" s="4"/>
      <c r="B1" s="4"/>
      <c r="C1" s="123"/>
    </row>
    <row r="2" spans="1:4" s="124" customFormat="1" ht="15.75" thickBot="1">
      <c r="A2" s="4"/>
      <c r="B2" s="4"/>
      <c r="C2" s="369" t="s">
        <v>293</v>
      </c>
      <c r="D2" s="369"/>
    </row>
    <row r="3" spans="3:4" s="4" customFormat="1" ht="18" thickBot="1">
      <c r="C3" s="370" t="s">
        <v>197</v>
      </c>
      <c r="D3" s="370"/>
    </row>
    <row r="4" spans="3:4" s="4" customFormat="1" ht="6.75" customHeight="1">
      <c r="C4" s="99"/>
      <c r="D4" s="99"/>
    </row>
    <row r="5" spans="3:4" ht="15">
      <c r="C5" s="348" t="s">
        <v>320</v>
      </c>
      <c r="D5" s="349"/>
    </row>
    <row r="6" spans="1:4" ht="12" customHeight="1" thickBot="1">
      <c r="A6" s="124"/>
      <c r="B6" s="124"/>
      <c r="C6" s="99"/>
      <c r="D6" s="99"/>
    </row>
    <row r="7" spans="1:4" ht="46.5" customHeight="1" thickBot="1">
      <c r="A7" s="124"/>
      <c r="B7" s="124"/>
      <c r="C7" s="373" t="s">
        <v>327</v>
      </c>
      <c r="D7" s="374"/>
    </row>
    <row r="8" spans="1:4" ht="19.5" thickBot="1">
      <c r="A8" s="124"/>
      <c r="B8" s="124"/>
      <c r="C8" s="99"/>
      <c r="D8" s="99"/>
    </row>
    <row r="9" spans="1:4" s="4" customFormat="1" ht="19.5" customHeight="1">
      <c r="A9" s="124"/>
      <c r="B9" s="124"/>
      <c r="C9" s="371" t="s">
        <v>247</v>
      </c>
      <c r="D9" s="248" t="s">
        <v>266</v>
      </c>
    </row>
    <row r="10" spans="1:4" s="4" customFormat="1" ht="18.75" customHeight="1">
      <c r="A10" s="124"/>
      <c r="B10" s="124"/>
      <c r="C10" s="372"/>
      <c r="D10" s="249" t="s">
        <v>267</v>
      </c>
    </row>
    <row r="11" spans="1:4" s="4" customFormat="1" ht="16.5" customHeight="1" thickBot="1">
      <c r="A11" s="273"/>
      <c r="B11" s="273"/>
      <c r="C11" s="190"/>
      <c r="D11" s="278" t="s">
        <v>282</v>
      </c>
    </row>
    <row r="12" spans="3:6" ht="30.75" customHeight="1">
      <c r="C12" s="371" t="s">
        <v>321</v>
      </c>
      <c r="D12" s="254" t="s">
        <v>269</v>
      </c>
      <c r="F12" s="3"/>
    </row>
    <row r="13" spans="3:6" ht="15.75" customHeight="1">
      <c r="C13" s="372"/>
      <c r="D13" s="254" t="s">
        <v>270</v>
      </c>
      <c r="F13" s="3"/>
    </row>
    <row r="14" spans="3:6" ht="31.5">
      <c r="C14" s="188"/>
      <c r="D14" s="254" t="s">
        <v>271</v>
      </c>
      <c r="F14" s="3"/>
    </row>
    <row r="15" spans="3:6" ht="15.75">
      <c r="C15" s="188"/>
      <c r="D15" s="254" t="s">
        <v>272</v>
      </c>
      <c r="F15" s="3"/>
    </row>
    <row r="16" spans="3:6" ht="31.5">
      <c r="C16" s="188"/>
      <c r="D16" s="254" t="s">
        <v>273</v>
      </c>
      <c r="F16" s="3"/>
    </row>
    <row r="17" spans="3:6" ht="15">
      <c r="C17" s="188"/>
      <c r="D17" s="251" t="s">
        <v>268</v>
      </c>
      <c r="F17" s="3"/>
    </row>
    <row r="18" spans="3:6" ht="15">
      <c r="C18" s="188"/>
      <c r="D18" s="252" t="s">
        <v>284</v>
      </c>
      <c r="F18" s="3"/>
    </row>
    <row r="19" spans="3:6" ht="15">
      <c r="C19" s="188"/>
      <c r="D19" s="252" t="s">
        <v>283</v>
      </c>
      <c r="F19" s="3"/>
    </row>
    <row r="20" spans="3:6" ht="15.75" thickBot="1">
      <c r="C20" s="188"/>
      <c r="D20" s="253" t="s">
        <v>319</v>
      </c>
      <c r="F20" s="3"/>
    </row>
    <row r="21" spans="3:4" s="4" customFormat="1" ht="39" customHeight="1" thickBot="1">
      <c r="C21" s="274" t="s">
        <v>248</v>
      </c>
      <c r="D21" s="312" t="s">
        <v>281</v>
      </c>
    </row>
    <row r="22" spans="1:4" s="191" customFormat="1" ht="54" customHeight="1" thickBot="1">
      <c r="A22" s="4"/>
      <c r="B22" s="4"/>
      <c r="C22" s="275" t="s">
        <v>249</v>
      </c>
      <c r="D22" s="311" t="s">
        <v>295</v>
      </c>
    </row>
    <row r="23" spans="1:4" s="191" customFormat="1" ht="48" customHeight="1" thickBot="1">
      <c r="A23" s="4"/>
      <c r="B23" s="4"/>
      <c r="C23" s="276" t="s">
        <v>294</v>
      </c>
      <c r="D23" s="277" t="s">
        <v>316</v>
      </c>
    </row>
    <row r="24" spans="3:6" ht="32.25" customHeight="1">
      <c r="C24" s="319" t="s">
        <v>250</v>
      </c>
      <c r="D24" s="184" t="s">
        <v>251</v>
      </c>
      <c r="F24" s="3"/>
    </row>
    <row r="25" spans="3:4" ht="30.75">
      <c r="C25" s="182"/>
      <c r="D25" s="184" t="s">
        <v>198</v>
      </c>
    </row>
    <row r="26" spans="3:4" ht="15">
      <c r="C26" s="182"/>
      <c r="D26" s="183" t="s">
        <v>252</v>
      </c>
    </row>
    <row r="27" spans="3:4" ht="30.75">
      <c r="C27" s="182"/>
      <c r="D27" s="184" t="s">
        <v>254</v>
      </c>
    </row>
    <row r="28" spans="3:4" ht="15">
      <c r="C28" s="182"/>
      <c r="D28" s="189" t="s">
        <v>264</v>
      </c>
    </row>
    <row r="29" spans="3:4" ht="15">
      <c r="C29" s="182"/>
      <c r="D29" s="183" t="s">
        <v>253</v>
      </c>
    </row>
    <row r="30" spans="3:4" s="4" customFormat="1" ht="16.5" thickBot="1">
      <c r="C30" s="192"/>
      <c r="D30" s="279" t="s">
        <v>285</v>
      </c>
    </row>
    <row r="32" ht="15"/>
    <row r="33" spans="3:5" ht="15" customHeight="1">
      <c r="C33" s="368"/>
      <c r="D33" s="368"/>
      <c r="E33" s="368"/>
    </row>
    <row r="34" spans="3:5" ht="15">
      <c r="C34" s="5"/>
      <c r="D34" s="5"/>
      <c r="E34" s="5"/>
    </row>
    <row r="35" spans="3:5" ht="15">
      <c r="C35" s="5"/>
      <c r="D35" s="5"/>
      <c r="E35" s="5"/>
    </row>
    <row r="36" spans="3:5" ht="14.25">
      <c r="C36" s="5"/>
      <c r="D36" s="5"/>
      <c r="E36" s="5"/>
    </row>
    <row r="37" spans="3:5" ht="14.25">
      <c r="C37" s="5"/>
      <c r="D37" s="5"/>
      <c r="E37" s="5"/>
    </row>
    <row r="38" spans="3:5" ht="14.25">
      <c r="C38" s="5"/>
      <c r="D38" s="4"/>
      <c r="E38" s="4"/>
    </row>
  </sheetData>
  <sheetProtection sheet="1"/>
  <mergeCells count="6">
    <mergeCell ref="C33:E33"/>
    <mergeCell ref="C2:D2"/>
    <mergeCell ref="C3:D3"/>
    <mergeCell ref="C9:C10"/>
    <mergeCell ref="C12:C13"/>
    <mergeCell ref="C7:D7"/>
  </mergeCells>
  <hyperlinks>
    <hyperlink ref="D22" r:id="rId1" display="If your facility has other activities or sources that use or release reportable chemicals, then you need to calculate the amounts of chemicals for these activities as well. Please go to  the ChemTRAC website for other calculators and more information."/>
  </hyperlinks>
  <printOptions/>
  <pageMargins left="0.7" right="0.7" top="0.75" bottom="0.75" header="0.3" footer="0.3"/>
  <pageSetup fitToHeight="1" fitToWidth="1" horizontalDpi="600" verticalDpi="600" orientation="portrait" scale="74" r:id="rId3"/>
  <drawing r:id="rId2"/>
</worksheet>
</file>

<file path=xl/worksheets/sheet2.xml><?xml version="1.0" encoding="utf-8"?>
<worksheet xmlns="http://schemas.openxmlformats.org/spreadsheetml/2006/main" xmlns:r="http://schemas.openxmlformats.org/officeDocument/2006/relationships">
  <sheetPr>
    <tabColor theme="3" tint="0.5999900102615356"/>
  </sheetPr>
  <dimension ref="A1:R71"/>
  <sheetViews>
    <sheetView showGridLines="0" zoomScalePageLayoutView="0" workbookViewId="0" topLeftCell="A1">
      <selection activeCell="A1" sqref="A1"/>
    </sheetView>
  </sheetViews>
  <sheetFormatPr defaultColWidth="9.140625" defaultRowHeight="15"/>
  <cols>
    <col min="1" max="1" width="9.28125" style="4" customWidth="1"/>
    <col min="2" max="2" width="17.00390625" style="4" customWidth="1"/>
    <col min="3" max="3" width="6.28125" style="27" customWidth="1"/>
    <col min="4" max="4" width="34.28125" style="27" customWidth="1"/>
    <col min="5" max="5" width="19.00390625" style="28" customWidth="1"/>
    <col min="6" max="6" width="15.421875" style="27" customWidth="1"/>
    <col min="7" max="7" width="13.7109375" style="27" customWidth="1"/>
    <col min="8" max="8" width="21.8515625" style="27" customWidth="1"/>
    <col min="9" max="9" width="13.7109375" style="27" customWidth="1"/>
    <col min="10" max="10" width="11.7109375" style="27" customWidth="1"/>
    <col min="11" max="11" width="13.7109375" style="27" customWidth="1"/>
    <col min="12" max="12" width="3.421875" style="27" customWidth="1"/>
    <col min="13" max="14" width="5.28125" style="27" customWidth="1"/>
    <col min="15" max="15" width="17.7109375" style="27" customWidth="1"/>
    <col min="16" max="16" width="6.421875" style="27" customWidth="1"/>
    <col min="17" max="17" width="8.8515625" style="27" customWidth="1"/>
    <col min="18" max="16384" width="9.140625" style="27" customWidth="1"/>
  </cols>
  <sheetData>
    <row r="1" ht="48" customHeight="1">
      <c r="C1" s="43"/>
    </row>
    <row r="2" spans="1:5" s="346" customFormat="1" ht="15">
      <c r="A2" s="352"/>
      <c r="B2" s="352"/>
      <c r="C2" s="454" t="s">
        <v>328</v>
      </c>
      <c r="E2" s="347"/>
    </row>
    <row r="3" spans="1:3" ht="19.5" customHeight="1">
      <c r="A3" s="124"/>
      <c r="B3" s="124"/>
      <c r="C3" s="346" t="str">
        <f>Instructions!C5</f>
        <v>Version 3.0  Last Updated: June 07. 2013 by Ak &amp; ZI</v>
      </c>
    </row>
    <row r="4" spans="1:8" ht="33" customHeight="1">
      <c r="A4" s="124"/>
      <c r="B4" s="124"/>
      <c r="C4" s="394" t="s">
        <v>296</v>
      </c>
      <c r="D4" s="395"/>
      <c r="E4" s="395"/>
      <c r="F4" s="395"/>
      <c r="G4" s="395"/>
      <c r="H4" s="395"/>
    </row>
    <row r="5" spans="1:8" ht="409.5">
      <c r="A5" s="124"/>
      <c r="B5" s="124"/>
      <c r="C5" s="395" t="s">
        <v>323</v>
      </c>
      <c r="D5" s="395"/>
      <c r="E5" s="395"/>
      <c r="F5" s="395"/>
      <c r="G5" s="395"/>
      <c r="H5" s="395"/>
    </row>
    <row r="6" spans="3:8" ht="36" customHeight="1">
      <c r="C6" s="396" t="s">
        <v>324</v>
      </c>
      <c r="D6" s="396"/>
      <c r="E6" s="396"/>
      <c r="F6" s="396"/>
      <c r="G6" s="396"/>
      <c r="H6" s="396"/>
    </row>
    <row r="7" spans="3:8" ht="15.75">
      <c r="C7" s="397" t="s">
        <v>318</v>
      </c>
      <c r="D7" s="398"/>
      <c r="E7" s="398"/>
      <c r="F7" s="398"/>
      <c r="G7" s="398"/>
      <c r="H7" s="398"/>
    </row>
    <row r="8" spans="1:12" ht="33" customHeight="1" thickBot="1">
      <c r="A8" s="124"/>
      <c r="B8" s="124"/>
      <c r="C8" s="44" t="s">
        <v>141</v>
      </c>
      <c r="D8" s="119"/>
      <c r="E8" s="120"/>
      <c r="F8" s="119"/>
      <c r="G8" s="119"/>
      <c r="H8" s="119"/>
      <c r="I8" s="119"/>
      <c r="J8" s="119"/>
      <c r="K8" s="119"/>
      <c r="L8" s="119"/>
    </row>
    <row r="9" spans="1:12" ht="16.5" thickBot="1">
      <c r="A9" s="273"/>
      <c r="B9" s="273"/>
      <c r="C9" s="103"/>
      <c r="D9" s="121"/>
      <c r="E9" s="105"/>
      <c r="F9" s="106"/>
      <c r="G9" s="104"/>
      <c r="H9" s="106"/>
      <c r="I9" s="106"/>
      <c r="J9" s="106"/>
      <c r="K9" s="104"/>
      <c r="L9" s="107"/>
    </row>
    <row r="10" spans="1:18" s="29" customFormat="1" ht="16.5" thickBot="1">
      <c r="A10" s="4"/>
      <c r="B10" s="4"/>
      <c r="C10" s="108"/>
      <c r="D10" s="407" t="s">
        <v>0</v>
      </c>
      <c r="E10" s="408"/>
      <c r="F10" s="401" t="s">
        <v>40</v>
      </c>
      <c r="G10" s="401"/>
      <c r="H10" s="401" t="s">
        <v>22</v>
      </c>
      <c r="I10" s="401"/>
      <c r="J10" s="401" t="s">
        <v>200</v>
      </c>
      <c r="K10" s="411"/>
      <c r="L10" s="111"/>
      <c r="N10" s="404" t="s">
        <v>279</v>
      </c>
      <c r="O10" s="405"/>
      <c r="P10" s="405"/>
      <c r="Q10" s="405"/>
      <c r="R10" s="406"/>
    </row>
    <row r="11" spans="3:18" ht="63">
      <c r="C11" s="109"/>
      <c r="D11" s="409"/>
      <c r="E11" s="410"/>
      <c r="F11" s="73" t="s">
        <v>201</v>
      </c>
      <c r="G11" s="353" t="s">
        <v>39</v>
      </c>
      <c r="H11" s="345" t="s">
        <v>201</v>
      </c>
      <c r="I11" s="353" t="s">
        <v>39</v>
      </c>
      <c r="J11" s="73" t="s">
        <v>201</v>
      </c>
      <c r="K11" s="354" t="s">
        <v>39</v>
      </c>
      <c r="L11" s="112"/>
      <c r="N11" s="296">
        <v>1</v>
      </c>
      <c r="O11" s="90" t="s">
        <v>2</v>
      </c>
      <c r="P11" s="91" t="s">
        <v>3</v>
      </c>
      <c r="Q11" s="265">
        <f>N11*0.4536/1000</f>
        <v>0.0004536</v>
      </c>
      <c r="R11" s="92" t="s">
        <v>199</v>
      </c>
    </row>
    <row r="12" spans="3:18" ht="19.5" customHeight="1">
      <c r="C12" s="109"/>
      <c r="D12" s="382" t="s">
        <v>11</v>
      </c>
      <c r="E12" s="355" t="s">
        <v>13</v>
      </c>
      <c r="F12" s="186"/>
      <c r="G12" s="75"/>
      <c r="H12" s="186"/>
      <c r="I12" s="75"/>
      <c r="J12" s="186"/>
      <c r="K12" s="76"/>
      <c r="L12" s="112"/>
      <c r="N12" s="297">
        <v>1</v>
      </c>
      <c r="O12" s="93" t="s">
        <v>4</v>
      </c>
      <c r="P12" s="94" t="s">
        <v>3</v>
      </c>
      <c r="Q12" s="266">
        <f>N12/16*0.4536/1000</f>
        <v>2.835E-05</v>
      </c>
      <c r="R12" s="95" t="s">
        <v>199</v>
      </c>
    </row>
    <row r="13" spans="3:18" ht="19.5" customHeight="1">
      <c r="C13" s="109"/>
      <c r="D13" s="382"/>
      <c r="E13" s="355" t="s">
        <v>14</v>
      </c>
      <c r="F13" s="186"/>
      <c r="G13" s="75"/>
      <c r="H13" s="186"/>
      <c r="I13" s="75"/>
      <c r="J13" s="186"/>
      <c r="K13" s="76"/>
      <c r="L13" s="112"/>
      <c r="N13" s="297">
        <v>1</v>
      </c>
      <c r="O13" s="93" t="s">
        <v>8</v>
      </c>
      <c r="P13" s="94" t="s">
        <v>3</v>
      </c>
      <c r="Q13" s="266">
        <f>N13/1000/1000</f>
        <v>1E-06</v>
      </c>
      <c r="R13" s="95" t="s">
        <v>199</v>
      </c>
    </row>
    <row r="14" spans="3:18" ht="19.5" customHeight="1">
      <c r="C14" s="109"/>
      <c r="D14" s="382"/>
      <c r="E14" s="355" t="s">
        <v>35</v>
      </c>
      <c r="F14" s="186"/>
      <c r="G14" s="75"/>
      <c r="H14" s="186"/>
      <c r="I14" s="75"/>
      <c r="J14" s="186"/>
      <c r="K14" s="76"/>
      <c r="L14" s="112"/>
      <c r="N14" s="297">
        <v>1</v>
      </c>
      <c r="O14" s="93" t="s">
        <v>5</v>
      </c>
      <c r="P14" s="94" t="s">
        <v>3</v>
      </c>
      <c r="Q14" s="266">
        <f>N14*907.18474/1000</f>
        <v>0.90718474</v>
      </c>
      <c r="R14" s="95" t="s">
        <v>199</v>
      </c>
    </row>
    <row r="15" spans="3:18" ht="47.25">
      <c r="C15" s="109"/>
      <c r="D15" s="382"/>
      <c r="E15" s="355" t="s">
        <v>36</v>
      </c>
      <c r="F15" s="186"/>
      <c r="G15" s="75"/>
      <c r="H15" s="186"/>
      <c r="I15" s="75"/>
      <c r="J15" s="186"/>
      <c r="K15" s="76"/>
      <c r="L15" s="112"/>
      <c r="N15" s="297">
        <v>1</v>
      </c>
      <c r="O15" s="93" t="s">
        <v>6</v>
      </c>
      <c r="P15" s="94" t="s">
        <v>3</v>
      </c>
      <c r="Q15" s="266">
        <f>N15*1016.046909/1000</f>
        <v>1.016046909</v>
      </c>
      <c r="R15" s="95" t="s">
        <v>199</v>
      </c>
    </row>
    <row r="16" spans="3:18" ht="19.5" customHeight="1" thickBot="1">
      <c r="C16" s="109"/>
      <c r="D16" s="382"/>
      <c r="E16" s="355" t="s">
        <v>37</v>
      </c>
      <c r="F16" s="186"/>
      <c r="G16" s="75"/>
      <c r="H16" s="186"/>
      <c r="I16" s="75"/>
      <c r="J16" s="186"/>
      <c r="K16" s="76"/>
      <c r="L16" s="112"/>
      <c r="N16" s="298">
        <v>1</v>
      </c>
      <c r="O16" s="96" t="s">
        <v>196</v>
      </c>
      <c r="P16" s="97" t="s">
        <v>3</v>
      </c>
      <c r="Q16" s="267">
        <f>N16/1000</f>
        <v>0.001</v>
      </c>
      <c r="R16" s="98" t="s">
        <v>199</v>
      </c>
    </row>
    <row r="17" spans="3:18" ht="19.5" customHeight="1" thickBot="1">
      <c r="C17" s="109"/>
      <c r="D17" s="382"/>
      <c r="E17" s="355" t="s">
        <v>38</v>
      </c>
      <c r="F17" s="186"/>
      <c r="G17" s="75"/>
      <c r="H17" s="186"/>
      <c r="I17" s="75"/>
      <c r="J17" s="186"/>
      <c r="K17" s="76"/>
      <c r="L17" s="112"/>
      <c r="N17" s="185">
        <v>1</v>
      </c>
      <c r="O17" s="268" t="s">
        <v>230</v>
      </c>
      <c r="P17" s="269" t="s">
        <v>3</v>
      </c>
      <c r="Q17" s="270">
        <f>N17*0.028317</f>
        <v>0.028317</v>
      </c>
      <c r="R17" s="169" t="s">
        <v>231</v>
      </c>
    </row>
    <row r="18" spans="3:12" ht="19.5" customHeight="1">
      <c r="C18" s="109"/>
      <c r="D18" s="415" t="s">
        <v>48</v>
      </c>
      <c r="E18" s="416"/>
      <c r="F18" s="186"/>
      <c r="G18" s="75"/>
      <c r="H18" s="186"/>
      <c r="I18" s="75"/>
      <c r="J18" s="186"/>
      <c r="K18" s="76"/>
      <c r="L18" s="112"/>
    </row>
    <row r="19" spans="3:12" ht="19.5" customHeight="1">
      <c r="C19" s="109"/>
      <c r="D19" s="356" t="s">
        <v>27</v>
      </c>
      <c r="E19" s="357" t="s">
        <v>31</v>
      </c>
      <c r="F19" s="186"/>
      <c r="G19" s="75"/>
      <c r="H19" s="186"/>
      <c r="I19" s="75"/>
      <c r="J19" s="186"/>
      <c r="K19" s="76"/>
      <c r="L19" s="112"/>
    </row>
    <row r="20" spans="3:12" ht="19.5" customHeight="1">
      <c r="C20" s="109"/>
      <c r="D20" s="382" t="s">
        <v>41</v>
      </c>
      <c r="E20" s="357" t="s">
        <v>46</v>
      </c>
      <c r="F20" s="74" t="s">
        <v>1</v>
      </c>
      <c r="G20" s="74" t="s">
        <v>1</v>
      </c>
      <c r="H20" s="74" t="s">
        <v>1</v>
      </c>
      <c r="I20" s="74" t="s">
        <v>1</v>
      </c>
      <c r="J20" s="186"/>
      <c r="K20" s="76"/>
      <c r="L20" s="112"/>
    </row>
    <row r="21" spans="3:12" ht="19.5" customHeight="1">
      <c r="C21" s="109"/>
      <c r="D21" s="382"/>
      <c r="E21" s="357" t="s">
        <v>47</v>
      </c>
      <c r="F21" s="74" t="s">
        <v>1</v>
      </c>
      <c r="G21" s="74" t="s">
        <v>1</v>
      </c>
      <c r="H21" s="74" t="s">
        <v>1</v>
      </c>
      <c r="I21" s="74" t="s">
        <v>1</v>
      </c>
      <c r="J21" s="186"/>
      <c r="K21" s="76"/>
      <c r="L21" s="112"/>
    </row>
    <row r="22" spans="3:12" ht="19.5" customHeight="1" thickBot="1">
      <c r="C22" s="109"/>
      <c r="D22" s="399" t="s">
        <v>34</v>
      </c>
      <c r="E22" s="400"/>
      <c r="F22" s="187"/>
      <c r="G22" s="77"/>
      <c r="H22" s="187"/>
      <c r="I22" s="77"/>
      <c r="J22" s="187"/>
      <c r="K22" s="78"/>
      <c r="L22" s="112"/>
    </row>
    <row r="23" spans="3:12" ht="15">
      <c r="C23" s="109"/>
      <c r="D23" s="211" t="s">
        <v>255</v>
      </c>
      <c r="E23" s="114"/>
      <c r="F23" s="115"/>
      <c r="G23" s="116"/>
      <c r="H23" s="115"/>
      <c r="I23" s="116"/>
      <c r="J23" s="115"/>
      <c r="K23" s="116"/>
      <c r="L23" s="112"/>
    </row>
    <row r="24" spans="3:12" ht="15">
      <c r="C24" s="109"/>
      <c r="D24" s="114"/>
      <c r="E24" s="114"/>
      <c r="F24" s="115"/>
      <c r="G24" s="116"/>
      <c r="H24" s="115"/>
      <c r="I24" s="116"/>
      <c r="J24" s="115"/>
      <c r="K24" s="116"/>
      <c r="L24" s="112"/>
    </row>
    <row r="25" spans="3:12" ht="15">
      <c r="C25" s="109"/>
      <c r="D25" s="386" t="s">
        <v>213</v>
      </c>
      <c r="E25" s="387"/>
      <c r="F25" s="387"/>
      <c r="G25" s="388"/>
      <c r="H25" s="115"/>
      <c r="I25" s="116"/>
      <c r="J25" s="115"/>
      <c r="K25" s="116"/>
      <c r="L25" s="112"/>
    </row>
    <row r="26" spans="3:12" ht="15">
      <c r="C26" s="109"/>
      <c r="D26" s="342"/>
      <c r="E26" s="250"/>
      <c r="F26" s="250"/>
      <c r="G26" s="343"/>
      <c r="H26" s="115"/>
      <c r="I26" s="116"/>
      <c r="J26" s="115"/>
      <c r="K26" s="116"/>
      <c r="L26" s="112"/>
    </row>
    <row r="27" spans="3:12" ht="15.75">
      <c r="C27" s="109"/>
      <c r="D27" s="417" t="s">
        <v>223</v>
      </c>
      <c r="E27" s="418"/>
      <c r="F27" s="255"/>
      <c r="G27" s="256"/>
      <c r="H27" s="115"/>
      <c r="I27" s="116"/>
      <c r="J27" s="115"/>
      <c r="K27" s="116"/>
      <c r="L27" s="112"/>
    </row>
    <row r="28" spans="3:12" ht="15.75">
      <c r="C28" s="109"/>
      <c r="D28" s="342"/>
      <c r="E28" s="250"/>
      <c r="F28" s="250"/>
      <c r="G28" s="343"/>
      <c r="H28" s="115"/>
      <c r="I28" s="116"/>
      <c r="J28" s="115"/>
      <c r="K28" s="116"/>
      <c r="L28" s="112"/>
    </row>
    <row r="29" spans="3:12" ht="22.5" customHeight="1">
      <c r="C29" s="109"/>
      <c r="D29" s="383" t="s">
        <v>274</v>
      </c>
      <c r="E29" s="384"/>
      <c r="F29" s="384"/>
      <c r="G29" s="385"/>
      <c r="H29" s="115"/>
      <c r="I29" s="116"/>
      <c r="J29" s="115"/>
      <c r="K29" s="116"/>
      <c r="L29" s="112"/>
    </row>
    <row r="30" spans="3:12" ht="21" customHeight="1">
      <c r="C30" s="109"/>
      <c r="D30" s="379" t="s">
        <v>275</v>
      </c>
      <c r="E30" s="380"/>
      <c r="F30" s="380"/>
      <c r="G30" s="381"/>
      <c r="H30" s="115"/>
      <c r="I30" s="116"/>
      <c r="J30" s="115"/>
      <c r="K30" s="116"/>
      <c r="L30" s="112"/>
    </row>
    <row r="31" spans="3:12" ht="18">
      <c r="C31" s="109"/>
      <c r="D31" s="378" t="s">
        <v>214</v>
      </c>
      <c r="E31" s="378"/>
      <c r="F31" s="263"/>
      <c r="G31" s="272" t="s">
        <v>215</v>
      </c>
      <c r="H31" s="115"/>
      <c r="I31" s="116"/>
      <c r="J31" s="115"/>
      <c r="K31" s="116"/>
      <c r="L31" s="112"/>
    </row>
    <row r="32" spans="3:12" ht="15">
      <c r="C32" s="109"/>
      <c r="D32" s="375" t="s">
        <v>216</v>
      </c>
      <c r="E32" s="376"/>
      <c r="F32" s="376"/>
      <c r="G32" s="377"/>
      <c r="H32" s="115"/>
      <c r="I32" s="116"/>
      <c r="J32" s="115"/>
      <c r="K32" s="116"/>
      <c r="L32" s="112"/>
    </row>
    <row r="33" spans="3:12" ht="15">
      <c r="C33" s="109"/>
      <c r="D33" s="412" t="s">
        <v>276</v>
      </c>
      <c r="E33" s="413"/>
      <c r="F33" s="413"/>
      <c r="G33" s="414"/>
      <c r="H33" s="115"/>
      <c r="I33" s="116"/>
      <c r="J33" s="115"/>
      <c r="K33" s="116"/>
      <c r="L33" s="112"/>
    </row>
    <row r="34" spans="3:12" ht="32.25" customHeight="1">
      <c r="C34" s="109"/>
      <c r="D34" s="402" t="s">
        <v>217</v>
      </c>
      <c r="E34" s="403"/>
      <c r="F34" s="263"/>
      <c r="G34" s="344" t="s">
        <v>218</v>
      </c>
      <c r="H34" s="115"/>
      <c r="I34" s="116"/>
      <c r="J34" s="115"/>
      <c r="K34" s="116"/>
      <c r="L34" s="112"/>
    </row>
    <row r="35" spans="3:12" ht="15">
      <c r="C35" s="109"/>
      <c r="D35" s="257" t="s">
        <v>219</v>
      </c>
      <c r="E35" s="258"/>
      <c r="F35" s="263"/>
      <c r="G35" s="344" t="s">
        <v>220</v>
      </c>
      <c r="H35" s="115"/>
      <c r="I35" s="116"/>
      <c r="J35" s="115"/>
      <c r="K35" s="116"/>
      <c r="L35" s="112"/>
    </row>
    <row r="36" spans="3:12" ht="15">
      <c r="C36" s="109"/>
      <c r="D36" s="259"/>
      <c r="E36" s="260"/>
      <c r="F36" s="263"/>
      <c r="G36" s="344" t="s">
        <v>221</v>
      </c>
      <c r="H36" s="115"/>
      <c r="I36" s="116"/>
      <c r="J36" s="115"/>
      <c r="K36" s="116"/>
      <c r="L36" s="112"/>
    </row>
    <row r="37" spans="3:12" ht="15">
      <c r="C37" s="109"/>
      <c r="D37" s="261"/>
      <c r="E37" s="262"/>
      <c r="F37" s="263"/>
      <c r="G37" s="344" t="s">
        <v>222</v>
      </c>
      <c r="H37" s="115"/>
      <c r="I37" s="116"/>
      <c r="J37" s="115"/>
      <c r="K37" s="116"/>
      <c r="L37" s="112"/>
    </row>
    <row r="38" spans="3:12" ht="15.75" thickBot="1">
      <c r="C38" s="110"/>
      <c r="D38" s="117"/>
      <c r="E38" s="118"/>
      <c r="F38" s="117"/>
      <c r="G38" s="117"/>
      <c r="H38" s="117"/>
      <c r="I38" s="117"/>
      <c r="J38" s="117"/>
      <c r="K38" s="117"/>
      <c r="L38" s="113"/>
    </row>
    <row r="39" ht="15.75" thickBot="1"/>
    <row r="40" spans="3:9" ht="15.75" thickBot="1">
      <c r="C40" s="30"/>
      <c r="D40" s="6" t="s">
        <v>277</v>
      </c>
      <c r="E40" s="6"/>
      <c r="F40" s="6"/>
      <c r="G40" s="31"/>
      <c r="H40" s="32"/>
      <c r="I40" s="205"/>
    </row>
    <row r="41" spans="3:9" ht="18" thickBot="1">
      <c r="C41" s="33"/>
      <c r="D41" s="389" t="s">
        <v>278</v>
      </c>
      <c r="E41" s="391" t="s">
        <v>309</v>
      </c>
      <c r="F41" s="392"/>
      <c r="G41" s="392"/>
      <c r="H41" s="393"/>
      <c r="I41" s="206"/>
    </row>
    <row r="42" spans="3:9" ht="33.75" thickBot="1">
      <c r="C42" s="33"/>
      <c r="D42" s="390"/>
      <c r="E42" s="358" t="s">
        <v>297</v>
      </c>
      <c r="F42" s="359" t="s">
        <v>298</v>
      </c>
      <c r="G42" s="359" t="s">
        <v>299</v>
      </c>
      <c r="H42" s="360" t="s">
        <v>300</v>
      </c>
      <c r="I42" s="206"/>
    </row>
    <row r="43" spans="3:9" ht="15">
      <c r="C43" s="33"/>
      <c r="D43" s="313" t="s">
        <v>9</v>
      </c>
      <c r="E43" s="320">
        <f>'All Substances'!E10</f>
        <v>0</v>
      </c>
      <c r="F43" s="321">
        <f>'All Substances'!F10</f>
        <v>0</v>
      </c>
      <c r="G43" s="321">
        <f>'All Substances'!G10</f>
        <v>0</v>
      </c>
      <c r="H43" s="322">
        <f>SUMIF('All Substances'!$C$10:C$21,'Input - Output'!D43,'All Substances'!H$10:H$21)+Calculations!Q40</f>
        <v>0</v>
      </c>
      <c r="I43" s="206"/>
    </row>
    <row r="44" spans="3:9" ht="15">
      <c r="C44" s="33"/>
      <c r="D44" s="314" t="s">
        <v>301</v>
      </c>
      <c r="E44" s="323">
        <f>'All Substances'!E12</f>
        <v>0</v>
      </c>
      <c r="F44" s="324">
        <f>'All Substances'!F12</f>
        <v>0</v>
      </c>
      <c r="G44" s="324">
        <f>'All Substances'!G12</f>
        <v>0</v>
      </c>
      <c r="H44" s="325">
        <f>SUMIF('All Substances'!$C$10:C$21,'Input - Output'!D44,'All Substances'!H$10:H$21)</f>
        <v>0</v>
      </c>
      <c r="I44" s="206"/>
    </row>
    <row r="45" spans="3:9" ht="18" customHeight="1">
      <c r="C45" s="33"/>
      <c r="D45" s="314" t="s">
        <v>302</v>
      </c>
      <c r="E45" s="323">
        <f>'All Substances'!E11</f>
        <v>0</v>
      </c>
      <c r="F45" s="324">
        <f>'All Substances'!F11</f>
        <v>0</v>
      </c>
      <c r="G45" s="324">
        <f>'All Substances'!G11</f>
        <v>0</v>
      </c>
      <c r="H45" s="326">
        <f>SUMIF('All Substances'!$C$10:C$21,'Input - Output'!D45,'All Substances'!H$10:H$21)</f>
        <v>0</v>
      </c>
      <c r="I45" s="206"/>
    </row>
    <row r="46" spans="3:9" ht="15">
      <c r="C46" s="33"/>
      <c r="D46" s="314" t="s">
        <v>303</v>
      </c>
      <c r="E46" s="323">
        <f>'All Substances'!E13</f>
        <v>0</v>
      </c>
      <c r="F46" s="324">
        <f>'All Substances'!F13</f>
        <v>0</v>
      </c>
      <c r="G46" s="324">
        <f>'All Substances'!G13</f>
        <v>0</v>
      </c>
      <c r="H46" s="325">
        <f>SUMIF('All Substances'!$C$10:C$21,'Input - Output'!D46,'All Substances'!H$10:H$21)</f>
        <v>0</v>
      </c>
      <c r="I46" s="206"/>
    </row>
    <row r="47" spans="3:9" ht="15">
      <c r="C47" s="33"/>
      <c r="D47" s="314" t="s">
        <v>75</v>
      </c>
      <c r="E47" s="323">
        <f>'All Substances'!E14</f>
        <v>0</v>
      </c>
      <c r="F47" s="324">
        <f>'All Substances'!F14</f>
        <v>0</v>
      </c>
      <c r="G47" s="324">
        <f>'All Substances'!G14</f>
        <v>0</v>
      </c>
      <c r="H47" s="325">
        <f>SUMIF('All Substances'!$C$10:C$21,'Input - Output'!D47,'All Substances'!H$10:H$21)</f>
        <v>0</v>
      </c>
      <c r="I47" s="206"/>
    </row>
    <row r="48" spans="3:9" ht="15">
      <c r="C48" s="33"/>
      <c r="D48" s="314" t="s">
        <v>97</v>
      </c>
      <c r="E48" s="323">
        <f>'All Substances'!E15</f>
        <v>0</v>
      </c>
      <c r="F48" s="324">
        <f>'All Substances'!F15</f>
        <v>0</v>
      </c>
      <c r="G48" s="324">
        <f>'All Substances'!G15</f>
        <v>0</v>
      </c>
      <c r="H48" s="325">
        <f>SUMIF('All Substances'!$C$10:C$21,'Input - Output'!D48,'All Substances'!H$10:H$21)</f>
        <v>0</v>
      </c>
      <c r="I48" s="206"/>
    </row>
    <row r="49" spans="3:9" ht="15">
      <c r="C49" s="33"/>
      <c r="D49" s="314" t="s">
        <v>304</v>
      </c>
      <c r="E49" s="323">
        <f>'All Substances'!E16</f>
        <v>0</v>
      </c>
      <c r="F49" s="324">
        <f>'All Substances'!F16</f>
        <v>0</v>
      </c>
      <c r="G49" s="324">
        <f>'All Substances'!G16</f>
        <v>0</v>
      </c>
      <c r="H49" s="325">
        <f>SUMIF('All Substances'!$C$10:C$21,'Input - Output'!D49,'All Substances'!H$10:H$21)</f>
        <v>0</v>
      </c>
      <c r="I49" s="206"/>
    </row>
    <row r="50" spans="3:9" ht="30.75">
      <c r="C50" s="33"/>
      <c r="D50" s="318" t="s">
        <v>305</v>
      </c>
      <c r="E50" s="327">
        <f>'All Substances'!E17</f>
        <v>0</v>
      </c>
      <c r="F50" s="328">
        <f>'All Substances'!F17</f>
        <v>0</v>
      </c>
      <c r="G50" s="328">
        <f>'All Substances'!G17</f>
        <v>0</v>
      </c>
      <c r="H50" s="329">
        <f>SUMIF('All Substances'!$C$10:C$21,'Input - Output'!D50,'All Substances'!H$10:H$21)</f>
        <v>0</v>
      </c>
      <c r="I50" s="206"/>
    </row>
    <row r="51" spans="3:9" ht="15">
      <c r="C51" s="33"/>
      <c r="D51" s="314" t="s">
        <v>306</v>
      </c>
      <c r="E51" s="323">
        <f>'All Substances'!E18</f>
        <v>0</v>
      </c>
      <c r="F51" s="324">
        <f>'All Substances'!F18</f>
        <v>0</v>
      </c>
      <c r="G51" s="324">
        <f>'All Substances'!G18</f>
        <v>0</v>
      </c>
      <c r="H51" s="325">
        <f>SUMIF('All Substances'!$C$10:C$21,'Input - Output'!D51,'All Substances'!H$10:H$21)</f>
        <v>0</v>
      </c>
      <c r="I51" s="206"/>
    </row>
    <row r="52" spans="3:9" ht="15">
      <c r="C52" s="33"/>
      <c r="D52" s="315" t="s">
        <v>307</v>
      </c>
      <c r="E52" s="323">
        <f>'All Substances'!E19</f>
        <v>0</v>
      </c>
      <c r="F52" s="324">
        <f>'All Substances'!F19</f>
        <v>0</v>
      </c>
      <c r="G52" s="324">
        <f>'All Substances'!G19</f>
        <v>0</v>
      </c>
      <c r="H52" s="325">
        <f>SUMIF('All Substances'!$C$10:C$21,'Input - Output'!D52,'All Substances'!H$10:H$21)</f>
        <v>0</v>
      </c>
      <c r="I52" s="206"/>
    </row>
    <row r="53" spans="3:9" ht="15">
      <c r="C53" s="33"/>
      <c r="D53" s="314" t="s">
        <v>308</v>
      </c>
      <c r="E53" s="323">
        <f>'All Substances'!E20</f>
        <v>0</v>
      </c>
      <c r="F53" s="324">
        <f>'All Substances'!F20</f>
        <v>0</v>
      </c>
      <c r="G53" s="324">
        <f>'All Substances'!G20</f>
        <v>0</v>
      </c>
      <c r="H53" s="325">
        <f>SUMIF('All Substances'!$C$10:C$21,'Input - Output'!D53,'All Substances'!H$10:H$21)</f>
        <v>0</v>
      </c>
      <c r="I53" s="206"/>
    </row>
    <row r="54" spans="3:9" ht="15.75" thickBot="1">
      <c r="C54" s="33"/>
      <c r="D54" s="316" t="s">
        <v>172</v>
      </c>
      <c r="E54" s="330">
        <f>'All Substances'!E21</f>
        <v>0</v>
      </c>
      <c r="F54" s="331">
        <f>'All Substances'!F21</f>
        <v>0</v>
      </c>
      <c r="G54" s="331">
        <f>'All Substances'!G21</f>
        <v>0</v>
      </c>
      <c r="H54" s="332">
        <f>SUMIF('All Substances'!$C$10:C$21,'Input - Output'!D54,'All Substances'!H$10:H$21)</f>
        <v>0</v>
      </c>
      <c r="I54" s="206"/>
    </row>
    <row r="55" spans="3:9" ht="15.75">
      <c r="C55" s="33"/>
      <c r="D55" s="350" t="s">
        <v>322</v>
      </c>
      <c r="E55" s="34"/>
      <c r="F55" s="34"/>
      <c r="G55" s="35"/>
      <c r="H55" s="36"/>
      <c r="I55" s="207"/>
    </row>
    <row r="56" spans="3:9" ht="15.75" thickBot="1">
      <c r="C56" s="37"/>
      <c r="D56" s="7"/>
      <c r="E56" s="7"/>
      <c r="F56" s="7"/>
      <c r="G56" s="38"/>
      <c r="H56" s="39"/>
      <c r="I56" s="208"/>
    </row>
    <row r="58" ht="15.75"/>
    <row r="59" ht="15.75"/>
    <row r="60" ht="15.75"/>
    <row r="61" ht="15.75"/>
    <row r="71" spans="7:8" ht="15">
      <c r="G71" s="40"/>
      <c r="H71" s="29"/>
    </row>
  </sheetData>
  <sheetProtection sheet="1"/>
  <mergeCells count="23">
    <mergeCell ref="N10:R10"/>
    <mergeCell ref="D10:E11"/>
    <mergeCell ref="F10:G10"/>
    <mergeCell ref="J10:K10"/>
    <mergeCell ref="D33:G33"/>
    <mergeCell ref="D18:E18"/>
    <mergeCell ref="D27:E27"/>
    <mergeCell ref="D41:D42"/>
    <mergeCell ref="E41:H41"/>
    <mergeCell ref="C4:H4"/>
    <mergeCell ref="C5:H5"/>
    <mergeCell ref="C6:H6"/>
    <mergeCell ref="C7:H7"/>
    <mergeCell ref="D22:E22"/>
    <mergeCell ref="H10:I10"/>
    <mergeCell ref="D12:D17"/>
    <mergeCell ref="D34:E34"/>
    <mergeCell ref="D32:G32"/>
    <mergeCell ref="D31:E31"/>
    <mergeCell ref="D30:G30"/>
    <mergeCell ref="D20:D21"/>
    <mergeCell ref="D29:G29"/>
    <mergeCell ref="D25:G25"/>
  </mergeCells>
  <conditionalFormatting sqref="E43:H54">
    <cfRule type="cellIs" priority="1" dxfId="1" operator="greaterThan" stopIfTrue="1">
      <formula>0.1</formula>
    </cfRule>
  </conditionalFormatting>
  <dataValidations count="3">
    <dataValidation type="decimal" allowBlank="1" showErrorMessage="1" error="The number entered must be between 0 and 24 hours per day." sqref="F35">
      <formula1>0</formula1>
      <formula2>24</formula2>
    </dataValidation>
    <dataValidation type="whole" allowBlank="1" showErrorMessage="1" error="The number entered must be between 0 and 7 days per week." sqref="F36">
      <formula1>0</formula1>
      <formula2>7</formula2>
    </dataValidation>
    <dataValidation type="whole" allowBlank="1" showErrorMessage="1" error="The number entered must be between 0 and 52 weeks per year" sqref="F37">
      <formula1>0</formula1>
      <formula2>52</formula2>
    </dataValidation>
  </dataValidations>
  <printOptions/>
  <pageMargins left="0.7" right="0.7" top="0.75" bottom="0.75" header="0.3" footer="0.3"/>
  <pageSetup horizontalDpi="600" verticalDpi="600" orientation="landscape" r:id="rId3"/>
  <drawing r:id="rId2"/>
  <legacy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T66"/>
  <sheetViews>
    <sheetView showGridLines="0" zoomScalePageLayoutView="0" workbookViewId="0" topLeftCell="A1">
      <selection activeCell="A1" sqref="A1"/>
    </sheetView>
  </sheetViews>
  <sheetFormatPr defaultColWidth="9.140625" defaultRowHeight="15"/>
  <cols>
    <col min="1" max="1" width="9.28125" style="4" customWidth="1"/>
    <col min="2" max="2" width="17.00390625" style="4" customWidth="1"/>
    <col min="3" max="3" width="34.28125" style="0" customWidth="1"/>
    <col min="4" max="4" width="13.8515625" style="0" bestFit="1" customWidth="1"/>
    <col min="5" max="5" width="16.8515625" style="0" customWidth="1"/>
    <col min="6" max="6" width="12.140625" style="0" customWidth="1"/>
    <col min="7" max="7" width="11.8515625" style="0" customWidth="1"/>
    <col min="8" max="8" width="9.8515625" style="0" customWidth="1"/>
  </cols>
  <sheetData>
    <row r="1" ht="48" customHeight="1">
      <c r="C1" s="43"/>
    </row>
    <row r="2" ht="15" customHeight="1">
      <c r="C2" s="67" t="s">
        <v>193</v>
      </c>
    </row>
    <row r="3" ht="7.5" customHeight="1">
      <c r="C3" s="67"/>
    </row>
    <row r="4" spans="1:4" ht="15.75">
      <c r="A4"/>
      <c r="B4"/>
      <c r="C4" s="362" t="str">
        <f>Instructions!C5</f>
        <v>Version 3.0  Last Updated: June 07. 2013 by Ak &amp; ZI</v>
      </c>
      <c r="D4" s="362"/>
    </row>
    <row r="5" spans="1:2" ht="22.5" customHeight="1" thickBot="1">
      <c r="A5"/>
      <c r="B5"/>
    </row>
    <row r="6" spans="1:8" s="67" customFormat="1" ht="31.5" customHeight="1" thickBot="1">
      <c r="A6"/>
      <c r="B6"/>
      <c r="C6" s="421" t="s">
        <v>315</v>
      </c>
      <c r="D6" s="422"/>
      <c r="E6" s="422"/>
      <c r="F6" s="422"/>
      <c r="G6" s="422"/>
      <c r="H6" s="423"/>
    </row>
    <row r="7" spans="1:20" s="67" customFormat="1" ht="16.5" thickBot="1">
      <c r="A7"/>
      <c r="B7"/>
      <c r="D7" s="194"/>
      <c r="I7" s="195"/>
      <c r="J7" s="196"/>
      <c r="K7" s="196"/>
      <c r="L7" s="196"/>
      <c r="M7" s="196"/>
      <c r="N7" s="196"/>
      <c r="O7" s="196"/>
      <c r="P7" s="196"/>
      <c r="Q7" s="196"/>
      <c r="R7" s="196"/>
      <c r="S7" s="196"/>
      <c r="T7" s="196"/>
    </row>
    <row r="8" spans="1:20" s="67" customFormat="1" ht="18" thickBot="1">
      <c r="A8"/>
      <c r="B8"/>
      <c r="C8" s="424" t="s">
        <v>278</v>
      </c>
      <c r="D8" s="426" t="s">
        <v>205</v>
      </c>
      <c r="E8" s="392" t="s">
        <v>309</v>
      </c>
      <c r="F8" s="392"/>
      <c r="G8" s="392"/>
      <c r="H8" s="393"/>
      <c r="I8" s="195"/>
      <c r="J8" s="196"/>
      <c r="K8" s="196"/>
      <c r="L8" s="196"/>
      <c r="M8" s="196"/>
      <c r="N8" s="196"/>
      <c r="O8" s="196"/>
      <c r="P8" s="196"/>
      <c r="Q8" s="196"/>
      <c r="R8" s="196"/>
      <c r="S8" s="196"/>
      <c r="T8" s="196"/>
    </row>
    <row r="9" spans="1:10" ht="34.5" customHeight="1" thickBot="1">
      <c r="A9"/>
      <c r="B9"/>
      <c r="C9" s="425"/>
      <c r="D9" s="427"/>
      <c r="E9" s="364" t="s">
        <v>310</v>
      </c>
      <c r="F9" s="365" t="s">
        <v>311</v>
      </c>
      <c r="G9" s="198" t="s">
        <v>312</v>
      </c>
      <c r="H9" s="198" t="s">
        <v>313</v>
      </c>
      <c r="I9" s="199"/>
      <c r="J9" s="200"/>
    </row>
    <row r="10" spans="1:10" ht="15">
      <c r="A10"/>
      <c r="B10"/>
      <c r="C10" s="53" t="s">
        <v>192</v>
      </c>
      <c r="D10" s="54" t="s">
        <v>1</v>
      </c>
      <c r="E10" s="333">
        <f>H10</f>
        <v>0</v>
      </c>
      <c r="F10" s="334">
        <v>0</v>
      </c>
      <c r="G10" s="334">
        <v>0</v>
      </c>
      <c r="H10" s="334">
        <f>SUMIF(Calculations!$C$106:$C$158,'All Substances'!C10,Calculations!$K$106:$K$158)+Calculations!$Q$40</f>
        <v>0</v>
      </c>
      <c r="I10" s="201"/>
      <c r="J10" s="202"/>
    </row>
    <row r="11" spans="1:10" ht="15.75">
      <c r="A11"/>
      <c r="B11"/>
      <c r="C11" s="317" t="s">
        <v>302</v>
      </c>
      <c r="D11" s="56" t="s">
        <v>1</v>
      </c>
      <c r="E11" s="335">
        <f>H11</f>
        <v>0</v>
      </c>
      <c r="F11" s="335">
        <v>0</v>
      </c>
      <c r="G11" s="335">
        <v>0</v>
      </c>
      <c r="H11" s="335">
        <f>SUMIF(Calculations!$C$106:$C$158,'All Substances'!C11,Calculations!$K$106:$K$158)</f>
        <v>0</v>
      </c>
      <c r="I11" s="201"/>
      <c r="J11" s="202"/>
    </row>
    <row r="12" spans="1:10" ht="15.75">
      <c r="A12" s="273"/>
      <c r="B12" s="273"/>
      <c r="C12" s="317" t="s">
        <v>301</v>
      </c>
      <c r="D12" s="56" t="s">
        <v>58</v>
      </c>
      <c r="E12" s="335">
        <f>H12</f>
        <v>0</v>
      </c>
      <c r="F12" s="335">
        <v>0</v>
      </c>
      <c r="G12" s="335">
        <v>0</v>
      </c>
      <c r="H12" s="335">
        <f>SUMIF(Calculations!$C$106:$C$158,'All Substances'!C12,Calculations!$K$106:$K$158)</f>
        <v>0</v>
      </c>
      <c r="I12" s="201"/>
      <c r="J12" s="202"/>
    </row>
    <row r="13" spans="3:10" ht="15.75">
      <c r="C13" s="317" t="s">
        <v>303</v>
      </c>
      <c r="D13" s="122" t="s">
        <v>1</v>
      </c>
      <c r="E13" s="335">
        <f aca="true" t="shared" si="0" ref="E13:E20">H13</f>
        <v>0</v>
      </c>
      <c r="F13" s="335">
        <v>0</v>
      </c>
      <c r="G13" s="335">
        <v>0</v>
      </c>
      <c r="H13" s="335">
        <f>SUMIF(Calculations!$C$106:$C$158,'All Substances'!C13,Calculations!$K$106:$K$158)</f>
        <v>0</v>
      </c>
      <c r="I13" s="201"/>
      <c r="J13" s="202"/>
    </row>
    <row r="14" spans="3:10" ht="15.75">
      <c r="C14" s="55" t="s">
        <v>75</v>
      </c>
      <c r="D14" s="56" t="s">
        <v>76</v>
      </c>
      <c r="E14" s="335">
        <f t="shared" si="0"/>
        <v>0</v>
      </c>
      <c r="F14" s="335">
        <v>0</v>
      </c>
      <c r="G14" s="335">
        <v>0</v>
      </c>
      <c r="H14" s="335">
        <f>SUMIF(Calculations!$C$106:$C$158,'All Substances'!C14,Calculations!$K$106:$K$158)</f>
        <v>0</v>
      </c>
      <c r="I14" s="201"/>
      <c r="J14" s="202"/>
    </row>
    <row r="15" spans="3:10" ht="15.75">
      <c r="C15" s="55" t="s">
        <v>97</v>
      </c>
      <c r="D15" s="56" t="s">
        <v>98</v>
      </c>
      <c r="E15" s="335">
        <f t="shared" si="0"/>
        <v>0</v>
      </c>
      <c r="F15" s="335">
        <v>0</v>
      </c>
      <c r="G15" s="335">
        <v>0</v>
      </c>
      <c r="H15" s="335">
        <f>SUMIF(Calculations!$C$106:$C$158,'All Substances'!C15,Calculations!$K$106:$K$158)</f>
        <v>0</v>
      </c>
      <c r="I15" s="201"/>
      <c r="J15" s="202"/>
    </row>
    <row r="16" spans="3:10" ht="15.75">
      <c r="C16" s="317" t="s">
        <v>304</v>
      </c>
      <c r="D16" s="122" t="s">
        <v>1</v>
      </c>
      <c r="E16" s="335">
        <f t="shared" si="0"/>
        <v>0</v>
      </c>
      <c r="F16" s="335">
        <v>0</v>
      </c>
      <c r="G16" s="335">
        <v>0</v>
      </c>
      <c r="H16" s="335">
        <f>SUMIF(Calculations!$C$106:$C$158,'All Substances'!C16,Calculations!$K$106:$K$158)</f>
        <v>0</v>
      </c>
      <c r="I16" s="201"/>
      <c r="J16" s="202"/>
    </row>
    <row r="17" spans="3:10" ht="15">
      <c r="C17" s="317" t="s">
        <v>305</v>
      </c>
      <c r="D17" s="56" t="s">
        <v>1</v>
      </c>
      <c r="E17" s="335">
        <f t="shared" si="0"/>
        <v>0</v>
      </c>
      <c r="F17" s="335">
        <v>0</v>
      </c>
      <c r="G17" s="335">
        <v>0</v>
      </c>
      <c r="H17" s="335">
        <f>SUMIF(Calculations!$C$106:$C$158,'All Substances'!C17,Calculations!$K$106:$K$158)</f>
        <v>0</v>
      </c>
      <c r="I17" s="201"/>
      <c r="J17" s="202"/>
    </row>
    <row r="18" spans="3:10" ht="15">
      <c r="C18" s="317" t="s">
        <v>306</v>
      </c>
      <c r="D18" s="122" t="s">
        <v>1</v>
      </c>
      <c r="E18" s="335">
        <f t="shared" si="0"/>
        <v>0</v>
      </c>
      <c r="F18" s="335">
        <v>0</v>
      </c>
      <c r="G18" s="335">
        <v>0</v>
      </c>
      <c r="H18" s="335">
        <f>SUMIF(Calculations!$C$106:$C$158,'All Substances'!C18,Calculations!$K$106:$K$158)</f>
        <v>0</v>
      </c>
      <c r="I18" s="201"/>
      <c r="J18" s="202"/>
    </row>
    <row r="19" spans="3:10" ht="15">
      <c r="C19" s="180" t="s">
        <v>307</v>
      </c>
      <c r="D19" s="181" t="s">
        <v>1</v>
      </c>
      <c r="E19" s="335">
        <f t="shared" si="0"/>
        <v>0</v>
      </c>
      <c r="F19" s="336">
        <v>0</v>
      </c>
      <c r="G19" s="336">
        <v>0</v>
      </c>
      <c r="H19" s="335">
        <f>SUMIF(Calculations!$C$106:$C$158,'All Substances'!C19,Calculations!$K$106:$K$158)</f>
        <v>0</v>
      </c>
      <c r="I19" s="201"/>
      <c r="J19" s="202"/>
    </row>
    <row r="20" spans="3:10" ht="15">
      <c r="C20" s="317" t="s">
        <v>308</v>
      </c>
      <c r="D20" s="122" t="s">
        <v>1</v>
      </c>
      <c r="E20" s="335">
        <f t="shared" si="0"/>
        <v>0</v>
      </c>
      <c r="F20" s="335">
        <v>0</v>
      </c>
      <c r="G20" s="335">
        <v>0</v>
      </c>
      <c r="H20" s="335">
        <f>SUMIF(Calculations!$C$106:$C$158,'All Substances'!C20,Calculations!$K$106:$K$158)</f>
        <v>0</v>
      </c>
      <c r="I20" s="201"/>
      <c r="J20" s="202"/>
    </row>
    <row r="21" spans="3:10" ht="15.75" thickBot="1">
      <c r="C21" s="57" t="s">
        <v>172</v>
      </c>
      <c r="D21" s="58" t="s">
        <v>1</v>
      </c>
      <c r="E21" s="337">
        <f>H21</f>
        <v>0</v>
      </c>
      <c r="F21" s="337">
        <v>0</v>
      </c>
      <c r="G21" s="337">
        <v>0</v>
      </c>
      <c r="H21" s="337">
        <f>SUMIF(Calculations!$C$106:$C$158,'All Substances'!C21,Calculations!$K$106:$K$158)</f>
        <v>0</v>
      </c>
      <c r="I21" s="201"/>
      <c r="J21" s="202"/>
    </row>
    <row r="22" spans="3:10" ht="15">
      <c r="C22" s="59" t="s">
        <v>191</v>
      </c>
      <c r="D22" s="60"/>
      <c r="E22" s="209"/>
      <c r="F22" s="209"/>
      <c r="G22" s="209"/>
      <c r="H22" s="209"/>
      <c r="I22" s="203"/>
      <c r="J22" s="204"/>
    </row>
    <row r="23" spans="3:10" ht="15">
      <c r="C23" s="61" t="s">
        <v>240</v>
      </c>
      <c r="D23" s="60" t="s">
        <v>1</v>
      </c>
      <c r="E23" s="209">
        <f>H23</f>
        <v>0</v>
      </c>
      <c r="F23" s="209">
        <v>0</v>
      </c>
      <c r="G23" s="209">
        <v>0</v>
      </c>
      <c r="H23" s="338">
        <f>Calculations!P40+Calculations!K110</f>
        <v>0</v>
      </c>
      <c r="I23" s="203"/>
      <c r="J23" s="204"/>
    </row>
    <row r="24" spans="3:10" ht="18">
      <c r="C24" s="61" t="s">
        <v>241</v>
      </c>
      <c r="D24" s="60" t="s">
        <v>1</v>
      </c>
      <c r="E24" s="209">
        <f aca="true" t="shared" si="1" ref="E24:E64">H24</f>
        <v>0</v>
      </c>
      <c r="F24" s="209">
        <v>0</v>
      </c>
      <c r="G24" s="209">
        <v>0</v>
      </c>
      <c r="H24" s="338">
        <f>Calculations!P40/0.54+Calculations!$K$110</f>
        <v>0</v>
      </c>
      <c r="I24" s="203"/>
      <c r="J24" s="204"/>
    </row>
    <row r="25" spans="3:10" ht="15">
      <c r="C25" s="61" t="s">
        <v>145</v>
      </c>
      <c r="D25" s="60" t="s">
        <v>146</v>
      </c>
      <c r="E25" s="209">
        <f t="shared" si="1"/>
        <v>0</v>
      </c>
      <c r="F25" s="209">
        <v>0</v>
      </c>
      <c r="G25" s="209">
        <v>0</v>
      </c>
      <c r="H25" s="338">
        <f>SUMIF(Calculations!$C$106:$C$158,'All Substances'!C25,Calculations!$K$106:$K$158)</f>
        <v>0</v>
      </c>
      <c r="I25" s="203"/>
      <c r="J25" s="204"/>
    </row>
    <row r="26" spans="3:10" ht="15">
      <c r="C26" s="61" t="s">
        <v>149</v>
      </c>
      <c r="D26" s="60" t="s">
        <v>150</v>
      </c>
      <c r="E26" s="209">
        <f t="shared" si="1"/>
        <v>0</v>
      </c>
      <c r="F26" s="209">
        <v>0</v>
      </c>
      <c r="G26" s="209">
        <v>0</v>
      </c>
      <c r="H26" s="338">
        <f>SUMIF(Calculations!$C$106:$C$158,'All Substances'!C26,Calculations!$K$106:$K$158)</f>
        <v>0</v>
      </c>
      <c r="I26" s="203"/>
      <c r="J26" s="204"/>
    </row>
    <row r="27" spans="3:10" ht="15">
      <c r="C27" s="61" t="s">
        <v>152</v>
      </c>
      <c r="D27" s="60" t="s">
        <v>153</v>
      </c>
      <c r="E27" s="209">
        <f t="shared" si="1"/>
        <v>0</v>
      </c>
      <c r="F27" s="209">
        <v>0</v>
      </c>
      <c r="G27" s="209">
        <v>0</v>
      </c>
      <c r="H27" s="338">
        <f>SUMIF(Calculations!$C$106:$C$158,'All Substances'!C27,Calculations!$K$106:$K$158)</f>
        <v>0</v>
      </c>
      <c r="I27" s="203"/>
      <c r="J27" s="204"/>
    </row>
    <row r="28" spans="3:10" ht="15">
      <c r="C28" s="62" t="s">
        <v>143</v>
      </c>
      <c r="D28" s="63" t="s">
        <v>144</v>
      </c>
      <c r="E28" s="209">
        <f t="shared" si="1"/>
        <v>0</v>
      </c>
      <c r="F28" s="209">
        <v>0</v>
      </c>
      <c r="G28" s="209">
        <v>0</v>
      </c>
      <c r="H28" s="338">
        <f>SUMIF(Calculations!$C$106:$C$158,'All Substances'!C28,Calculations!$K$106:$K$158)</f>
        <v>0</v>
      </c>
      <c r="I28" s="203"/>
      <c r="J28" s="204"/>
    </row>
    <row r="29" spans="3:10" ht="15">
      <c r="C29" s="62" t="s">
        <v>147</v>
      </c>
      <c r="D29" s="63" t="s">
        <v>148</v>
      </c>
      <c r="E29" s="209">
        <f t="shared" si="1"/>
        <v>0</v>
      </c>
      <c r="F29" s="209">
        <v>0</v>
      </c>
      <c r="G29" s="209">
        <v>0</v>
      </c>
      <c r="H29" s="338">
        <f>SUMIF(Calculations!$C$106:$C$158,'All Substances'!C29,Calculations!$K$106:$K$158)</f>
        <v>0</v>
      </c>
      <c r="I29" s="203"/>
      <c r="J29" s="204"/>
    </row>
    <row r="30" spans="3:10" ht="15">
      <c r="C30" s="62" t="s">
        <v>151</v>
      </c>
      <c r="D30" s="63" t="s">
        <v>59</v>
      </c>
      <c r="E30" s="209">
        <f t="shared" si="1"/>
        <v>0</v>
      </c>
      <c r="F30" s="209">
        <v>0</v>
      </c>
      <c r="G30" s="209">
        <v>0</v>
      </c>
      <c r="H30" s="338">
        <f>SUMIF(Calculations!$C$106:$C$158,'All Substances'!C30,Calculations!$K$106:$K$158)</f>
        <v>0</v>
      </c>
      <c r="I30" s="203"/>
      <c r="J30" s="204"/>
    </row>
    <row r="31" spans="3:10" ht="15">
      <c r="C31" s="62" t="s">
        <v>60</v>
      </c>
      <c r="D31" s="63" t="s">
        <v>61</v>
      </c>
      <c r="E31" s="209">
        <f t="shared" si="1"/>
        <v>0</v>
      </c>
      <c r="F31" s="209">
        <v>0</v>
      </c>
      <c r="G31" s="209">
        <v>0</v>
      </c>
      <c r="H31" s="338">
        <f>SUMIF(Calculations!$C$106:$C$158,'All Substances'!C31,Calculations!$K$106:$K$158)</f>
        <v>0</v>
      </c>
      <c r="I31" s="203"/>
      <c r="J31" s="204"/>
    </row>
    <row r="32" spans="3:10" ht="15">
      <c r="C32" s="62" t="s">
        <v>62</v>
      </c>
      <c r="D32" s="63" t="s">
        <v>63</v>
      </c>
      <c r="E32" s="209">
        <f t="shared" si="1"/>
        <v>0</v>
      </c>
      <c r="F32" s="209">
        <v>0</v>
      </c>
      <c r="G32" s="209">
        <v>0</v>
      </c>
      <c r="H32" s="338">
        <f>SUMIF(Calculations!$C$106:$C$158,'All Substances'!C32,Calculations!$K$106:$K$158)</f>
        <v>0</v>
      </c>
      <c r="I32" s="203"/>
      <c r="J32" s="204"/>
    </row>
    <row r="33" spans="3:10" ht="15">
      <c r="C33" s="62" t="s">
        <v>65</v>
      </c>
      <c r="D33" s="63" t="s">
        <v>66</v>
      </c>
      <c r="E33" s="209">
        <f t="shared" si="1"/>
        <v>0</v>
      </c>
      <c r="F33" s="209">
        <v>0</v>
      </c>
      <c r="G33" s="209">
        <v>0</v>
      </c>
      <c r="H33" s="338">
        <f>SUMIF(Calculations!$C$106:$C$158,'All Substances'!C33,Calculations!$K$106:$K$158)</f>
        <v>0</v>
      </c>
      <c r="I33" s="203"/>
      <c r="J33" s="204"/>
    </row>
    <row r="34" spans="3:10" ht="15">
      <c r="C34" s="62" t="s">
        <v>67</v>
      </c>
      <c r="D34" s="63" t="s">
        <v>68</v>
      </c>
      <c r="E34" s="209">
        <f t="shared" si="1"/>
        <v>0</v>
      </c>
      <c r="F34" s="209">
        <v>0</v>
      </c>
      <c r="G34" s="209">
        <v>0</v>
      </c>
      <c r="H34" s="338">
        <f>SUMIF(Calculations!$C$106:$C$158,'All Substances'!C34,Calculations!$K$106:$K$158)</f>
        <v>0</v>
      </c>
      <c r="I34" s="203"/>
      <c r="J34" s="204"/>
    </row>
    <row r="35" spans="3:10" ht="15">
      <c r="C35" s="64" t="s">
        <v>69</v>
      </c>
      <c r="D35" s="63" t="s">
        <v>70</v>
      </c>
      <c r="E35" s="209">
        <f t="shared" si="1"/>
        <v>0</v>
      </c>
      <c r="F35" s="209">
        <v>0</v>
      </c>
      <c r="G35" s="209">
        <v>0</v>
      </c>
      <c r="H35" s="338">
        <f>SUMIF(Calculations!$C$106:$C$158,'All Substances'!C35,Calculations!$K$106:$K$158)</f>
        <v>0</v>
      </c>
      <c r="I35" s="203"/>
      <c r="J35" s="204"/>
    </row>
    <row r="36" spans="3:10" ht="15">
      <c r="C36" s="62" t="s">
        <v>71</v>
      </c>
      <c r="D36" s="63" t="s">
        <v>72</v>
      </c>
      <c r="E36" s="209">
        <f t="shared" si="1"/>
        <v>0</v>
      </c>
      <c r="F36" s="209">
        <v>0</v>
      </c>
      <c r="G36" s="209">
        <v>0</v>
      </c>
      <c r="H36" s="338">
        <f>SUMIF(Calculations!$C$106:$C$158,'All Substances'!C36,Calculations!$K$106:$K$158)</f>
        <v>0</v>
      </c>
      <c r="I36" s="203"/>
      <c r="J36" s="204"/>
    </row>
    <row r="37" spans="3:10" ht="15">
      <c r="C37" s="62" t="s">
        <v>73</v>
      </c>
      <c r="D37" s="63" t="s">
        <v>74</v>
      </c>
      <c r="E37" s="209">
        <f t="shared" si="1"/>
        <v>0</v>
      </c>
      <c r="F37" s="209">
        <v>0</v>
      </c>
      <c r="G37" s="209">
        <v>0</v>
      </c>
      <c r="H37" s="338">
        <f>SUMIF(Calculations!$C$106:$C$158,'All Substances'!C37,Calculations!$K$106:$K$158)</f>
        <v>0</v>
      </c>
      <c r="I37" s="203"/>
      <c r="J37" s="204"/>
    </row>
    <row r="38" spans="3:10" ht="15">
      <c r="C38" s="62" t="s">
        <v>77</v>
      </c>
      <c r="D38" s="63" t="s">
        <v>78</v>
      </c>
      <c r="E38" s="209">
        <f t="shared" si="1"/>
        <v>0</v>
      </c>
      <c r="F38" s="209">
        <v>0</v>
      </c>
      <c r="G38" s="209">
        <v>0</v>
      </c>
      <c r="H38" s="338">
        <f>SUMIF(Calculations!$C$106:$C$158,'All Substances'!C38,Calculations!$K$106:$K$158)</f>
        <v>0</v>
      </c>
      <c r="I38" s="203"/>
      <c r="J38" s="204"/>
    </row>
    <row r="39" spans="3:10" ht="15">
      <c r="C39" s="62" t="s">
        <v>79</v>
      </c>
      <c r="D39" s="63" t="s">
        <v>80</v>
      </c>
      <c r="E39" s="209">
        <f t="shared" si="1"/>
        <v>0</v>
      </c>
      <c r="F39" s="209">
        <v>0</v>
      </c>
      <c r="G39" s="209">
        <v>0</v>
      </c>
      <c r="H39" s="338">
        <f>SUMIF(Calculations!$C$106:$C$158,'All Substances'!C39,Calculations!$K$106:$K$158)</f>
        <v>0</v>
      </c>
      <c r="I39" s="203"/>
      <c r="J39" s="204"/>
    </row>
    <row r="40" spans="3:10" ht="15">
      <c r="C40" s="62" t="s">
        <v>81</v>
      </c>
      <c r="D40" s="63" t="s">
        <v>82</v>
      </c>
      <c r="E40" s="209">
        <f t="shared" si="1"/>
        <v>0</v>
      </c>
      <c r="F40" s="209">
        <v>0</v>
      </c>
      <c r="G40" s="209">
        <v>0</v>
      </c>
      <c r="H40" s="338">
        <f>SUMIF(Calculations!$C$106:$C$158,'All Substances'!C40,Calculations!$K$106:$K$158)</f>
        <v>0</v>
      </c>
      <c r="I40" s="203"/>
      <c r="J40" s="204"/>
    </row>
    <row r="41" spans="3:10" ht="15">
      <c r="C41" s="62" t="s">
        <v>243</v>
      </c>
      <c r="D41" s="63" t="s">
        <v>244</v>
      </c>
      <c r="E41" s="209">
        <f t="shared" si="1"/>
        <v>0</v>
      </c>
      <c r="F41" s="209">
        <v>0</v>
      </c>
      <c r="G41" s="209">
        <v>0</v>
      </c>
      <c r="H41" s="338">
        <f>SUMIF(Calculations!$C$106:$C$158,'All Substances'!C41,Calculations!$K$106:$K$158)</f>
        <v>0</v>
      </c>
      <c r="I41" s="203"/>
      <c r="J41" s="204"/>
    </row>
    <row r="42" spans="3:10" ht="15">
      <c r="C42" s="62" t="s">
        <v>83</v>
      </c>
      <c r="D42" s="63" t="s">
        <v>84</v>
      </c>
      <c r="E42" s="209">
        <f t="shared" si="1"/>
        <v>0</v>
      </c>
      <c r="F42" s="209">
        <v>0</v>
      </c>
      <c r="G42" s="209">
        <v>0</v>
      </c>
      <c r="H42" s="338">
        <f>SUMIF(Calculations!$C$106:$C$158,'All Substances'!C42,Calculations!$K$106:$K$158)</f>
        <v>0</v>
      </c>
      <c r="I42" s="203"/>
      <c r="J42" s="204"/>
    </row>
    <row r="43" spans="3:10" ht="15">
      <c r="C43" s="62" t="s">
        <v>85</v>
      </c>
      <c r="D43" s="63" t="s">
        <v>86</v>
      </c>
      <c r="E43" s="209">
        <f t="shared" si="1"/>
        <v>0</v>
      </c>
      <c r="F43" s="209">
        <v>0</v>
      </c>
      <c r="G43" s="209">
        <v>0</v>
      </c>
      <c r="H43" s="338">
        <f>SUMIF(Calculations!$C$106:$C$158,'All Substances'!C43,Calculations!$K$106:$K$158)</f>
        <v>0</v>
      </c>
      <c r="I43" s="203"/>
      <c r="J43" s="204"/>
    </row>
    <row r="44" spans="3:10" ht="15">
      <c r="C44" s="62" t="s">
        <v>87</v>
      </c>
      <c r="D44" s="63" t="s">
        <v>88</v>
      </c>
      <c r="E44" s="209">
        <f t="shared" si="1"/>
        <v>0</v>
      </c>
      <c r="F44" s="209">
        <v>0</v>
      </c>
      <c r="G44" s="209">
        <v>0</v>
      </c>
      <c r="H44" s="338">
        <f>SUMIF(Calculations!$C$106:$C$158,'All Substances'!C44,Calculations!$K$106:$K$158)</f>
        <v>0</v>
      </c>
      <c r="I44" s="203"/>
      <c r="J44" s="204"/>
    </row>
    <row r="45" spans="3:10" ht="15">
      <c r="C45" s="62" t="s">
        <v>89</v>
      </c>
      <c r="D45" s="63" t="s">
        <v>90</v>
      </c>
      <c r="E45" s="209">
        <f t="shared" si="1"/>
        <v>0</v>
      </c>
      <c r="F45" s="209">
        <v>0</v>
      </c>
      <c r="G45" s="209">
        <v>0</v>
      </c>
      <c r="H45" s="338">
        <f>SUMIF(Calculations!$C$106:$C$158,'All Substances'!C45,Calculations!$K$106:$K$158)</f>
        <v>0</v>
      </c>
      <c r="I45" s="203"/>
      <c r="J45" s="204"/>
    </row>
    <row r="46" spans="3:10" ht="15">
      <c r="C46" s="62" t="s">
        <v>91</v>
      </c>
      <c r="D46" s="63" t="s">
        <v>92</v>
      </c>
      <c r="E46" s="209">
        <f t="shared" si="1"/>
        <v>0</v>
      </c>
      <c r="F46" s="209">
        <v>0</v>
      </c>
      <c r="G46" s="209">
        <v>0</v>
      </c>
      <c r="H46" s="338">
        <f>SUMIF(Calculations!$C$106:$C$158,'All Substances'!C46,Calculations!$K$106:$K$158)</f>
        <v>0</v>
      </c>
      <c r="I46" s="203"/>
      <c r="J46" s="204"/>
    </row>
    <row r="47" spans="3:10" ht="15">
      <c r="C47" s="62" t="s">
        <v>93</v>
      </c>
      <c r="D47" s="63" t="s">
        <v>94</v>
      </c>
      <c r="E47" s="209">
        <f t="shared" si="1"/>
        <v>0</v>
      </c>
      <c r="F47" s="209">
        <v>0</v>
      </c>
      <c r="G47" s="209">
        <v>0</v>
      </c>
      <c r="H47" s="338">
        <f>SUMIF(Calculations!$C$106:$C$158,'All Substances'!C47,Calculations!$K$106:$K$158)</f>
        <v>0</v>
      </c>
      <c r="I47" s="203"/>
      <c r="J47" s="204"/>
    </row>
    <row r="48" spans="3:10" ht="15">
      <c r="C48" s="62" t="s">
        <v>95</v>
      </c>
      <c r="D48" s="63" t="s">
        <v>96</v>
      </c>
      <c r="E48" s="209">
        <f t="shared" si="1"/>
        <v>0</v>
      </c>
      <c r="F48" s="209">
        <v>0</v>
      </c>
      <c r="G48" s="209">
        <v>0</v>
      </c>
      <c r="H48" s="338">
        <f>SUMIF(Calculations!$C$106:$C$158,'All Substances'!C48,Calculations!$K$106:$K$158)</f>
        <v>0</v>
      </c>
      <c r="I48" s="203"/>
      <c r="J48" s="204"/>
    </row>
    <row r="49" spans="3:10" ht="15">
      <c r="C49" s="62" t="s">
        <v>99</v>
      </c>
      <c r="D49" s="63" t="s">
        <v>100</v>
      </c>
      <c r="E49" s="209">
        <f t="shared" si="1"/>
        <v>0</v>
      </c>
      <c r="F49" s="209">
        <v>0</v>
      </c>
      <c r="G49" s="209">
        <v>0</v>
      </c>
      <c r="H49" s="338">
        <f>SUMIF(Calculations!$C$106:$C$158,'All Substances'!C49,Calculations!$K$106:$K$158)</f>
        <v>0</v>
      </c>
      <c r="I49" s="203"/>
      <c r="J49" s="204"/>
    </row>
    <row r="50" spans="3:10" ht="15">
      <c r="C50" s="62" t="s">
        <v>101</v>
      </c>
      <c r="D50" s="63" t="s">
        <v>102</v>
      </c>
      <c r="E50" s="209">
        <f t="shared" si="1"/>
        <v>0</v>
      </c>
      <c r="F50" s="209">
        <v>0</v>
      </c>
      <c r="G50" s="209">
        <v>0</v>
      </c>
      <c r="H50" s="338">
        <f>SUMIF(Calculations!$C$106:$C$158,'All Substances'!C50,Calculations!$K$106:$K$158)</f>
        <v>0</v>
      </c>
      <c r="I50" s="203"/>
      <c r="J50" s="204"/>
    </row>
    <row r="51" spans="3:10" ht="15">
      <c r="C51" s="62" t="s">
        <v>103</v>
      </c>
      <c r="D51" s="63" t="s">
        <v>104</v>
      </c>
      <c r="E51" s="209">
        <f t="shared" si="1"/>
        <v>0</v>
      </c>
      <c r="F51" s="209">
        <v>0</v>
      </c>
      <c r="G51" s="209">
        <v>0</v>
      </c>
      <c r="H51" s="338">
        <f>SUMIF(Calculations!$C$106:$C$158,'All Substances'!C51,Calculations!$K$106:$K$158)</f>
        <v>0</v>
      </c>
      <c r="I51" s="203"/>
      <c r="J51" s="204"/>
    </row>
    <row r="52" spans="3:10" ht="15">
      <c r="C52" s="62" t="s">
        <v>105</v>
      </c>
      <c r="D52" s="63" t="s">
        <v>106</v>
      </c>
      <c r="E52" s="209">
        <f t="shared" si="1"/>
        <v>0</v>
      </c>
      <c r="F52" s="209">
        <v>0</v>
      </c>
      <c r="G52" s="209">
        <v>0</v>
      </c>
      <c r="H52" s="338">
        <f>SUMIF(Calculations!$C$106:$C$158,'All Substances'!C52,Calculations!$K$106:$K$158)</f>
        <v>0</v>
      </c>
      <c r="I52" s="203"/>
      <c r="J52" s="204"/>
    </row>
    <row r="53" spans="3:10" ht="15">
      <c r="C53" s="62" t="s">
        <v>107</v>
      </c>
      <c r="D53" s="63" t="s">
        <v>108</v>
      </c>
      <c r="E53" s="209">
        <f t="shared" si="1"/>
        <v>0</v>
      </c>
      <c r="F53" s="209">
        <v>0</v>
      </c>
      <c r="G53" s="209">
        <v>0</v>
      </c>
      <c r="H53" s="338">
        <f>SUMIF(Calculations!$C$106:$C$158,'All Substances'!C53,Calculations!$K$106:$K$158)</f>
        <v>0</v>
      </c>
      <c r="I53" s="203"/>
      <c r="J53" s="204"/>
    </row>
    <row r="54" spans="3:10" ht="15">
      <c r="C54" s="62" t="s">
        <v>109</v>
      </c>
      <c r="D54" s="63" t="s">
        <v>110</v>
      </c>
      <c r="E54" s="209">
        <f t="shared" si="1"/>
        <v>0</v>
      </c>
      <c r="F54" s="209">
        <v>0</v>
      </c>
      <c r="G54" s="209">
        <v>0</v>
      </c>
      <c r="H54" s="338">
        <f>SUMIF(Calculations!$C$106:$C$158,'All Substances'!C54,Calculations!$K$106:$K$158)</f>
        <v>0</v>
      </c>
      <c r="I54" s="203"/>
      <c r="J54" s="204"/>
    </row>
    <row r="55" spans="3:10" ht="15">
      <c r="C55" s="62" t="s">
        <v>111</v>
      </c>
      <c r="D55" s="63" t="s">
        <v>112</v>
      </c>
      <c r="E55" s="209">
        <f t="shared" si="1"/>
        <v>0</v>
      </c>
      <c r="F55" s="209">
        <v>0</v>
      </c>
      <c r="G55" s="209">
        <v>0</v>
      </c>
      <c r="H55" s="338">
        <f>SUMIF(Calculations!$C$106:$C$158,'All Substances'!C55,Calculations!$K$106:$K$158)</f>
        <v>0</v>
      </c>
      <c r="I55" s="203"/>
      <c r="J55" s="204"/>
    </row>
    <row r="56" spans="3:10" ht="15">
      <c r="C56" s="62" t="s">
        <v>113</v>
      </c>
      <c r="D56" s="63" t="s">
        <v>114</v>
      </c>
      <c r="E56" s="209">
        <f t="shared" si="1"/>
        <v>0</v>
      </c>
      <c r="F56" s="209">
        <v>0</v>
      </c>
      <c r="G56" s="209">
        <v>0</v>
      </c>
      <c r="H56" s="338">
        <f>SUMIF(Calculations!$C$106:$C$158,'All Substances'!C56,Calculations!$K$106:$K$158)</f>
        <v>0</v>
      </c>
      <c r="I56" s="203"/>
      <c r="J56" s="204"/>
    </row>
    <row r="57" spans="3:10" ht="15">
      <c r="C57" s="62" t="s">
        <v>154</v>
      </c>
      <c r="D57" s="63" t="s">
        <v>155</v>
      </c>
      <c r="E57" s="209">
        <f t="shared" si="1"/>
        <v>0</v>
      </c>
      <c r="F57" s="209">
        <v>0</v>
      </c>
      <c r="G57" s="209">
        <v>0</v>
      </c>
      <c r="H57" s="338">
        <f>SUMIF(Calculations!$C$106:$C$158,'All Substances'!C57,Calculations!$K$106:$K$158)</f>
        <v>0</v>
      </c>
      <c r="I57" s="203"/>
      <c r="J57" s="204"/>
    </row>
    <row r="58" spans="3:10" ht="15">
      <c r="C58" s="62" t="s">
        <v>156</v>
      </c>
      <c r="D58" s="63" t="s">
        <v>157</v>
      </c>
      <c r="E58" s="209">
        <f t="shared" si="1"/>
        <v>0</v>
      </c>
      <c r="F58" s="209">
        <v>0</v>
      </c>
      <c r="G58" s="209">
        <v>0</v>
      </c>
      <c r="H58" s="338">
        <f>SUMIF(Calculations!$C$106:$C$158,'All Substances'!C58,Calculations!$K$106:$K$158)</f>
        <v>0</v>
      </c>
      <c r="I58" s="203"/>
      <c r="J58" s="204"/>
    </row>
    <row r="59" spans="3:10" ht="15">
      <c r="C59" s="62" t="s">
        <v>158</v>
      </c>
      <c r="D59" s="63" t="s">
        <v>159</v>
      </c>
      <c r="E59" s="209">
        <f t="shared" si="1"/>
        <v>0</v>
      </c>
      <c r="F59" s="209">
        <v>0</v>
      </c>
      <c r="G59" s="209">
        <v>0</v>
      </c>
      <c r="H59" s="338">
        <f>SUMIF(Calculations!$C$106:$C$158,'All Substances'!C59,Calculations!$K$106:$K$158)</f>
        <v>0</v>
      </c>
      <c r="I59" s="203"/>
      <c r="J59" s="204"/>
    </row>
    <row r="60" spans="3:10" ht="15">
      <c r="C60" s="62" t="s">
        <v>160</v>
      </c>
      <c r="D60" s="63" t="s">
        <v>161</v>
      </c>
      <c r="E60" s="209">
        <f t="shared" si="1"/>
        <v>0</v>
      </c>
      <c r="F60" s="209">
        <v>0</v>
      </c>
      <c r="G60" s="209">
        <v>0</v>
      </c>
      <c r="H60" s="338">
        <f>SUMIF(Calculations!$C$106:$C$158,'All Substances'!C60,Calculations!$K$106:$K$158)</f>
        <v>0</v>
      </c>
      <c r="I60" s="203"/>
      <c r="J60" s="204"/>
    </row>
    <row r="61" spans="3:10" ht="15">
      <c r="C61" s="62" t="s">
        <v>162</v>
      </c>
      <c r="D61" s="63" t="s">
        <v>163</v>
      </c>
      <c r="E61" s="209">
        <f t="shared" si="1"/>
        <v>0</v>
      </c>
      <c r="F61" s="209">
        <v>0</v>
      </c>
      <c r="G61" s="209">
        <v>0</v>
      </c>
      <c r="H61" s="338">
        <f>SUMIF(Calculations!$C$106:$C$158,'All Substances'!C61,Calculations!$K$106:$K$158)</f>
        <v>0</v>
      </c>
      <c r="I61" s="203"/>
      <c r="J61" s="204"/>
    </row>
    <row r="62" spans="3:10" ht="15">
      <c r="C62" s="62" t="s">
        <v>164</v>
      </c>
      <c r="D62" s="63" t="s">
        <v>165</v>
      </c>
      <c r="E62" s="209">
        <f t="shared" si="1"/>
        <v>0</v>
      </c>
      <c r="F62" s="209">
        <v>0</v>
      </c>
      <c r="G62" s="209">
        <v>0</v>
      </c>
      <c r="H62" s="338">
        <f>SUMIF(Calculations!$C$106:$C$158,'All Substances'!C62,Calculations!$K$106:$K$158)</f>
        <v>0</v>
      </c>
      <c r="I62" s="203"/>
      <c r="J62" s="204"/>
    </row>
    <row r="63" spans="3:10" ht="15">
      <c r="C63" s="62" t="s">
        <v>166</v>
      </c>
      <c r="D63" s="63" t="s">
        <v>167</v>
      </c>
      <c r="E63" s="209">
        <f t="shared" si="1"/>
        <v>0</v>
      </c>
      <c r="F63" s="209">
        <v>0</v>
      </c>
      <c r="G63" s="209">
        <v>0</v>
      </c>
      <c r="H63" s="338">
        <f>SUMIF(Calculations!$C$106:$C$158,'All Substances'!C63,Calculations!$K$106:$K$158)</f>
        <v>0</v>
      </c>
      <c r="I63" s="203"/>
      <c r="J63" s="204"/>
    </row>
    <row r="64" spans="3:10" ht="15">
      <c r="C64" s="62" t="s">
        <v>168</v>
      </c>
      <c r="D64" s="63" t="s">
        <v>169</v>
      </c>
      <c r="E64" s="209">
        <f t="shared" si="1"/>
        <v>0</v>
      </c>
      <c r="F64" s="209">
        <v>0</v>
      </c>
      <c r="G64" s="209">
        <v>0</v>
      </c>
      <c r="H64" s="338">
        <f>SUMIF(Calculations!$C$106:$C$158,'All Substances'!C64,Calculations!$K$106:$K$158)</f>
        <v>0</v>
      </c>
      <c r="I64" s="203"/>
      <c r="J64" s="204"/>
    </row>
    <row r="65" spans="3:10" ht="15.75" thickBot="1">
      <c r="C65" s="65" t="s">
        <v>170</v>
      </c>
      <c r="D65" s="66" t="s">
        <v>171</v>
      </c>
      <c r="E65" s="339">
        <f>H65</f>
        <v>0</v>
      </c>
      <c r="F65" s="339">
        <v>0</v>
      </c>
      <c r="G65" s="339">
        <v>0</v>
      </c>
      <c r="H65" s="340">
        <f>SUMIF(Calculations!$C$106:$C$158,'All Substances'!C65,Calculations!$K$106:$K$158)</f>
        <v>0</v>
      </c>
      <c r="I65" s="203"/>
      <c r="J65" s="204"/>
    </row>
    <row r="66" spans="3:8" ht="37.5" customHeight="1" thickBot="1">
      <c r="C66" s="419" t="s">
        <v>242</v>
      </c>
      <c r="D66" s="420"/>
      <c r="E66" s="420"/>
      <c r="F66" s="420"/>
      <c r="G66" s="420"/>
      <c r="H66" s="363"/>
    </row>
    <row r="67" ht="24.75" customHeight="1"/>
    <row r="69" ht="15"/>
  </sheetData>
  <sheetProtection sheet="1" objects="1" scenarios="1"/>
  <mergeCells count="5">
    <mergeCell ref="C66:G66"/>
    <mergeCell ref="C6:H6"/>
    <mergeCell ref="E8:H8"/>
    <mergeCell ref="C8:C9"/>
    <mergeCell ref="D8:D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S276"/>
  <sheetViews>
    <sheetView showGridLines="0" zoomScalePageLayoutView="0" workbookViewId="0" topLeftCell="A1">
      <selection activeCell="A1" sqref="A1"/>
    </sheetView>
  </sheetViews>
  <sheetFormatPr defaultColWidth="9.140625" defaultRowHeight="15"/>
  <cols>
    <col min="1" max="1" width="8.28125" style="4" customWidth="1"/>
    <col min="2" max="2" width="17.00390625" style="4" customWidth="1"/>
    <col min="3" max="3" width="29.7109375" style="9" customWidth="1"/>
    <col min="4" max="4" width="12.7109375" style="9" bestFit="1" customWidth="1"/>
    <col min="5" max="5" width="13.7109375" style="10" customWidth="1"/>
    <col min="6" max="6" width="12.00390625" style="10" bestFit="1" customWidth="1"/>
    <col min="7" max="7" width="14.57421875" style="10" bestFit="1" customWidth="1"/>
    <col min="8" max="8" width="10.28125" style="10" bestFit="1" customWidth="1"/>
    <col min="9" max="9" width="11.57421875" style="9" bestFit="1" customWidth="1"/>
    <col min="10" max="10" width="11.140625" style="9" bestFit="1" customWidth="1"/>
    <col min="11" max="11" width="11.57421875" style="9" bestFit="1" customWidth="1"/>
    <col min="12" max="12" width="13.421875" style="9" bestFit="1" customWidth="1"/>
    <col min="13" max="13" width="9.57421875" style="9" bestFit="1" customWidth="1"/>
    <col min="14" max="14" width="10.8515625" style="9" bestFit="1" customWidth="1"/>
    <col min="15" max="15" width="8.421875" style="10" customWidth="1"/>
    <col min="16" max="16" width="9.421875" style="10" customWidth="1"/>
    <col min="17" max="17" width="9.00390625" style="9" bestFit="1" customWidth="1"/>
    <col min="18" max="18" width="3.140625" style="9" customWidth="1"/>
    <col min="19" max="19" width="45.57421875" style="10" bestFit="1" customWidth="1"/>
    <col min="20" max="16384" width="9.140625" style="10" customWidth="1"/>
  </cols>
  <sheetData>
    <row r="1" ht="48" customHeight="1">
      <c r="C1" s="43"/>
    </row>
    <row r="2" ht="15">
      <c r="C2" s="68" t="s">
        <v>194</v>
      </c>
    </row>
    <row r="3" ht="4.5" customHeight="1">
      <c r="C3" s="68"/>
    </row>
    <row r="4" spans="1:4" ht="18" customHeight="1">
      <c r="A4" s="124"/>
      <c r="B4" s="124"/>
      <c r="C4" s="347" t="str">
        <f>Instructions!C5</f>
        <v>Version 3.0  Last Updated: June 07. 2013 by Ak &amp; ZI</v>
      </c>
      <c r="D4" s="366"/>
    </row>
    <row r="5" spans="1:2" ht="15" customHeight="1">
      <c r="A5" s="271"/>
      <c r="B5" s="271"/>
    </row>
    <row r="6" spans="1:10" ht="35.25" customHeight="1">
      <c r="A6" s="124"/>
      <c r="B6" s="124"/>
      <c r="C6" s="396" t="s">
        <v>325</v>
      </c>
      <c r="D6" s="396"/>
      <c r="E6" s="396"/>
      <c r="F6" s="396"/>
      <c r="G6" s="396"/>
      <c r="H6" s="396"/>
      <c r="I6" s="396"/>
      <c r="J6" s="396"/>
    </row>
    <row r="7" spans="1:19" ht="32.25" customHeight="1">
      <c r="A7" s="124"/>
      <c r="B7" s="124"/>
      <c r="C7" s="396" t="s">
        <v>326</v>
      </c>
      <c r="D7" s="396"/>
      <c r="E7" s="396"/>
      <c r="F7" s="396"/>
      <c r="G7" s="396"/>
      <c r="H7" s="396"/>
      <c r="I7" s="396"/>
      <c r="J7" s="396"/>
      <c r="K7" s="26"/>
      <c r="L7" s="26"/>
      <c r="M7" s="26"/>
      <c r="N7" s="26"/>
      <c r="O7" s="18"/>
      <c r="P7" s="18"/>
      <c r="Q7" s="26"/>
      <c r="R7" s="26"/>
      <c r="S7" s="13"/>
    </row>
    <row r="8" spans="1:10" s="193" customFormat="1" ht="16.5" thickBot="1">
      <c r="A8" s="124"/>
      <c r="B8" s="124"/>
      <c r="C8" s="264"/>
      <c r="D8" s="264"/>
      <c r="E8" s="264"/>
      <c r="F8" s="264"/>
      <c r="G8" s="264"/>
      <c r="H8" s="264"/>
      <c r="I8" s="264"/>
      <c r="J8" s="264"/>
    </row>
    <row r="9" spans="1:19" ht="15.75">
      <c r="A9" s="124"/>
      <c r="B9" s="124"/>
      <c r="C9" s="428" t="s">
        <v>117</v>
      </c>
      <c r="D9" s="430"/>
      <c r="E9" s="431" t="s">
        <v>118</v>
      </c>
      <c r="F9" s="432"/>
      <c r="G9" s="432"/>
      <c r="H9" s="433"/>
      <c r="I9" s="428" t="s">
        <v>116</v>
      </c>
      <c r="J9" s="429"/>
      <c r="K9" s="436"/>
      <c r="L9" s="428" t="s">
        <v>258</v>
      </c>
      <c r="M9" s="429"/>
      <c r="N9" s="429"/>
      <c r="O9" s="216"/>
      <c r="P9" s="210"/>
      <c r="Q9" s="216"/>
      <c r="R9" s="88"/>
      <c r="S9" s="13"/>
    </row>
    <row r="10" spans="1:19" s="11" customFormat="1" ht="102">
      <c r="A10" s="124"/>
      <c r="B10" s="124"/>
      <c r="C10" s="212" t="s">
        <v>52</v>
      </c>
      <c r="D10" s="233" t="s">
        <v>53</v>
      </c>
      <c r="E10" s="212" t="s">
        <v>51</v>
      </c>
      <c r="F10" s="79" t="s">
        <v>0</v>
      </c>
      <c r="G10" s="79" t="s">
        <v>32</v>
      </c>
      <c r="H10" s="81" t="s">
        <v>33</v>
      </c>
      <c r="I10" s="212" t="s">
        <v>256</v>
      </c>
      <c r="J10" s="79" t="s">
        <v>49</v>
      </c>
      <c r="K10" s="81" t="s">
        <v>50</v>
      </c>
      <c r="L10" s="212" t="s">
        <v>119</v>
      </c>
      <c r="M10" s="79" t="s">
        <v>120</v>
      </c>
      <c r="N10" s="79" t="s">
        <v>121</v>
      </c>
      <c r="O10" s="81" t="s">
        <v>175</v>
      </c>
      <c r="P10" s="80" t="s">
        <v>174</v>
      </c>
      <c r="Q10" s="81" t="s">
        <v>173</v>
      </c>
      <c r="R10" s="89"/>
      <c r="S10" s="16"/>
    </row>
    <row r="11" spans="1:19" ht="15">
      <c r="A11" s="273"/>
      <c r="B11" s="273"/>
      <c r="C11" s="213">
        <f>'Input - Output'!F12</f>
        <v>0</v>
      </c>
      <c r="D11" s="280">
        <v>1</v>
      </c>
      <c r="E11" s="234" t="s">
        <v>10</v>
      </c>
      <c r="F11" s="217" t="s">
        <v>11</v>
      </c>
      <c r="G11" s="217" t="s">
        <v>13</v>
      </c>
      <c r="H11" s="235"/>
      <c r="I11" s="229" t="s">
        <v>24</v>
      </c>
      <c r="J11" s="47">
        <v>0.059</v>
      </c>
      <c r="K11" s="42">
        <v>0.01</v>
      </c>
      <c r="L11" s="227">
        <f>K11/2</f>
        <v>0.005</v>
      </c>
      <c r="M11" s="83">
        <f>L11*0.086</f>
        <v>0.00043</v>
      </c>
      <c r="N11" s="83">
        <f aca="true" t="shared" si="0" ref="N11:N17">L11*0.01</f>
        <v>5E-05</v>
      </c>
      <c r="O11" s="84" t="s">
        <v>209</v>
      </c>
      <c r="P11" s="82">
        <f aca="true" t="shared" si="1" ref="P11:P39">Q11*J11/K11</f>
        <v>0</v>
      </c>
      <c r="Q11" s="84">
        <f aca="true" t="shared" si="2" ref="Q11:Q39">IF(D11=3,C11*N11,IF(D11=2,C11*M11,C11*L11))</f>
        <v>0</v>
      </c>
      <c r="R11" s="26"/>
      <c r="S11" s="13"/>
    </row>
    <row r="12" spans="3:19" ht="14.25">
      <c r="C12" s="213">
        <f>'Input - Output'!F13</f>
        <v>0</v>
      </c>
      <c r="D12" s="280">
        <v>1</v>
      </c>
      <c r="E12" s="234" t="s">
        <v>10</v>
      </c>
      <c r="F12" s="217" t="s">
        <v>11</v>
      </c>
      <c r="G12" s="217" t="s">
        <v>14</v>
      </c>
      <c r="H12" s="235"/>
      <c r="I12" s="229" t="s">
        <v>24</v>
      </c>
      <c r="J12" s="47">
        <v>0.0078</v>
      </c>
      <c r="K12" s="42">
        <v>0.0013</v>
      </c>
      <c r="L12" s="213">
        <f aca="true" t="shared" si="3" ref="L12:L39">K12/2</f>
        <v>0.00065</v>
      </c>
      <c r="M12" s="47">
        <f aca="true" t="shared" si="4" ref="M12:M17">L12*0.086</f>
        <v>5.589999999999999E-05</v>
      </c>
      <c r="N12" s="47">
        <f t="shared" si="0"/>
        <v>6.5E-06</v>
      </c>
      <c r="O12" s="42" t="s">
        <v>209</v>
      </c>
      <c r="P12" s="41">
        <f t="shared" si="1"/>
        <v>0</v>
      </c>
      <c r="Q12" s="42">
        <f t="shared" si="2"/>
        <v>0</v>
      </c>
      <c r="R12" s="26"/>
      <c r="S12" s="13"/>
    </row>
    <row r="13" spans="3:19" ht="14.25">
      <c r="C13" s="213">
        <f>'Input - Output'!F14</f>
        <v>0</v>
      </c>
      <c r="D13" s="280">
        <v>1</v>
      </c>
      <c r="E13" s="234" t="s">
        <v>10</v>
      </c>
      <c r="F13" s="217" t="s">
        <v>11</v>
      </c>
      <c r="G13" s="217" t="s">
        <v>15</v>
      </c>
      <c r="H13" s="235"/>
      <c r="I13" s="229" t="s">
        <v>24</v>
      </c>
      <c r="J13" s="47">
        <v>0.0078</v>
      </c>
      <c r="K13" s="42">
        <v>0.0013</v>
      </c>
      <c r="L13" s="213">
        <f t="shared" si="3"/>
        <v>0.00065</v>
      </c>
      <c r="M13" s="47">
        <f t="shared" si="4"/>
        <v>5.589999999999999E-05</v>
      </c>
      <c r="N13" s="47">
        <f t="shared" si="0"/>
        <v>6.5E-06</v>
      </c>
      <c r="O13" s="42" t="s">
        <v>209</v>
      </c>
      <c r="P13" s="41">
        <f t="shared" si="1"/>
        <v>0</v>
      </c>
      <c r="Q13" s="42">
        <f t="shared" si="2"/>
        <v>0</v>
      </c>
      <c r="R13" s="26"/>
      <c r="S13" s="13"/>
    </row>
    <row r="14" spans="3:19" ht="39.75">
      <c r="C14" s="213">
        <f>'Input - Output'!F15</f>
        <v>0</v>
      </c>
      <c r="D14" s="280">
        <v>1</v>
      </c>
      <c r="E14" s="234" t="s">
        <v>10</v>
      </c>
      <c r="F14" s="217" t="s">
        <v>11</v>
      </c>
      <c r="G14" s="218" t="s">
        <v>16</v>
      </c>
      <c r="H14" s="236" t="s">
        <v>17</v>
      </c>
      <c r="I14" s="229" t="s">
        <v>24</v>
      </c>
      <c r="J14" s="47">
        <v>0.0073</v>
      </c>
      <c r="K14" s="42">
        <v>0.0019</v>
      </c>
      <c r="L14" s="213">
        <f t="shared" si="3"/>
        <v>0.00095</v>
      </c>
      <c r="M14" s="47">
        <f t="shared" si="4"/>
        <v>8.17E-05</v>
      </c>
      <c r="N14" s="47">
        <f t="shared" si="0"/>
        <v>9.5E-06</v>
      </c>
      <c r="O14" s="42" t="s">
        <v>209</v>
      </c>
      <c r="P14" s="41">
        <f t="shared" si="1"/>
        <v>0</v>
      </c>
      <c r="Q14" s="42">
        <f t="shared" si="2"/>
        <v>0</v>
      </c>
      <c r="R14" s="26"/>
      <c r="S14" s="13"/>
    </row>
    <row r="15" spans="3:19" ht="14.25">
      <c r="C15" s="213">
        <f>'Input - Output'!F16</f>
        <v>0</v>
      </c>
      <c r="D15" s="280">
        <v>1</v>
      </c>
      <c r="E15" s="234" t="s">
        <v>10</v>
      </c>
      <c r="F15" s="217" t="s">
        <v>11</v>
      </c>
      <c r="G15" s="217" t="s">
        <v>16</v>
      </c>
      <c r="H15" s="235" t="s">
        <v>18</v>
      </c>
      <c r="I15" s="229" t="s">
        <v>24</v>
      </c>
      <c r="J15" s="47">
        <v>0.038</v>
      </c>
      <c r="K15" s="42">
        <v>0.005</v>
      </c>
      <c r="L15" s="213">
        <f t="shared" si="3"/>
        <v>0.0025</v>
      </c>
      <c r="M15" s="47">
        <f t="shared" si="4"/>
        <v>0.000215</v>
      </c>
      <c r="N15" s="47">
        <f t="shared" si="0"/>
        <v>2.5E-05</v>
      </c>
      <c r="O15" s="42" t="s">
        <v>209</v>
      </c>
      <c r="P15" s="41">
        <f t="shared" si="1"/>
        <v>0</v>
      </c>
      <c r="Q15" s="42">
        <f t="shared" si="2"/>
        <v>0</v>
      </c>
      <c r="R15" s="26"/>
      <c r="S15" s="13"/>
    </row>
    <row r="16" spans="3:19" ht="14.25">
      <c r="C16" s="213">
        <f>'Input - Output'!F17</f>
        <v>0</v>
      </c>
      <c r="D16" s="280">
        <v>1</v>
      </c>
      <c r="E16" s="234" t="s">
        <v>10</v>
      </c>
      <c r="F16" s="217" t="s">
        <v>11</v>
      </c>
      <c r="G16" s="217" t="s">
        <v>19</v>
      </c>
      <c r="H16" s="235"/>
      <c r="I16" s="229" t="s">
        <v>24</v>
      </c>
      <c r="J16" s="47">
        <v>0.038</v>
      </c>
      <c r="K16" s="42">
        <v>0.005</v>
      </c>
      <c r="L16" s="213">
        <f t="shared" si="3"/>
        <v>0.0025</v>
      </c>
      <c r="M16" s="47">
        <f t="shared" si="4"/>
        <v>0.000215</v>
      </c>
      <c r="N16" s="47">
        <f t="shared" si="0"/>
        <v>2.5E-05</v>
      </c>
      <c r="O16" s="42" t="s">
        <v>209</v>
      </c>
      <c r="P16" s="41">
        <f t="shared" si="1"/>
        <v>0</v>
      </c>
      <c r="Q16" s="42">
        <f t="shared" si="2"/>
        <v>0</v>
      </c>
      <c r="R16" s="26"/>
      <c r="S16" s="13"/>
    </row>
    <row r="17" spans="3:19" ht="14.25">
      <c r="C17" s="213">
        <f>'Input - Output'!F18</f>
        <v>0</v>
      </c>
      <c r="D17" s="280">
        <v>1</v>
      </c>
      <c r="E17" s="234" t="s">
        <v>10</v>
      </c>
      <c r="F17" s="217" t="s">
        <v>23</v>
      </c>
      <c r="G17" s="217"/>
      <c r="H17" s="235"/>
      <c r="I17" s="229" t="s">
        <v>24</v>
      </c>
      <c r="J17" s="47">
        <v>0.034</v>
      </c>
      <c r="K17" s="42">
        <v>0.0058</v>
      </c>
      <c r="L17" s="213">
        <f t="shared" si="3"/>
        <v>0.0029</v>
      </c>
      <c r="M17" s="47">
        <f t="shared" si="4"/>
        <v>0.00024939999999999994</v>
      </c>
      <c r="N17" s="47">
        <f t="shared" si="0"/>
        <v>2.9E-05</v>
      </c>
      <c r="O17" s="42" t="s">
        <v>209</v>
      </c>
      <c r="P17" s="41">
        <f t="shared" si="1"/>
        <v>0</v>
      </c>
      <c r="Q17" s="42">
        <f t="shared" si="2"/>
        <v>0</v>
      </c>
      <c r="R17" s="26"/>
      <c r="S17" s="13"/>
    </row>
    <row r="18" spans="3:19" ht="14.25">
      <c r="C18" s="213">
        <f>'Input - Output'!F19</f>
        <v>0</v>
      </c>
      <c r="D18" s="280">
        <v>1</v>
      </c>
      <c r="E18" s="234" t="s">
        <v>10</v>
      </c>
      <c r="F18" s="217" t="s">
        <v>27</v>
      </c>
      <c r="G18" s="217" t="s">
        <v>260</v>
      </c>
      <c r="H18" s="235"/>
      <c r="I18" s="229" t="s">
        <v>25</v>
      </c>
      <c r="J18" s="47">
        <v>0.006</v>
      </c>
      <c r="K18" s="42">
        <f>J18*0.741</f>
        <v>0.004446</v>
      </c>
      <c r="L18" s="243">
        <f>M18/0.086</f>
        <v>0.02584883720930233</v>
      </c>
      <c r="M18" s="47">
        <f>K18/2</f>
        <v>0.002223</v>
      </c>
      <c r="N18" s="245">
        <f>L18*0.01</f>
        <v>0.0002584883720930233</v>
      </c>
      <c r="O18" s="42" t="s">
        <v>209</v>
      </c>
      <c r="P18" s="41">
        <f t="shared" si="1"/>
        <v>0</v>
      </c>
      <c r="Q18" s="42">
        <f t="shared" si="2"/>
        <v>0</v>
      </c>
      <c r="R18" s="26"/>
      <c r="S18" s="13"/>
    </row>
    <row r="19" spans="3:19" ht="15" thickBot="1">
      <c r="C19" s="214">
        <f>'Input - Output'!F22</f>
        <v>0</v>
      </c>
      <c r="D19" s="281">
        <v>1</v>
      </c>
      <c r="E19" s="237" t="s">
        <v>10</v>
      </c>
      <c r="F19" s="219" t="s">
        <v>10</v>
      </c>
      <c r="G19" s="219" t="s">
        <v>26</v>
      </c>
      <c r="H19" s="238"/>
      <c r="I19" s="230" t="s">
        <v>24</v>
      </c>
      <c r="J19" s="86">
        <v>35</v>
      </c>
      <c r="K19" s="87">
        <f>J19*0.741</f>
        <v>25.935</v>
      </c>
      <c r="L19" s="214">
        <f t="shared" si="3"/>
        <v>12.9675</v>
      </c>
      <c r="M19" s="86">
        <f>L19*0.086</f>
        <v>1.1152049999999998</v>
      </c>
      <c r="N19" s="86">
        <f aca="true" t="shared" si="5" ref="N19:N26">L19*0.01</f>
        <v>0.12967499999999998</v>
      </c>
      <c r="O19" s="87" t="s">
        <v>209</v>
      </c>
      <c r="P19" s="85">
        <f t="shared" si="1"/>
        <v>0</v>
      </c>
      <c r="Q19" s="87">
        <f t="shared" si="2"/>
        <v>0</v>
      </c>
      <c r="R19" s="26"/>
      <c r="S19" s="13"/>
    </row>
    <row r="20" spans="3:19" ht="14.25">
      <c r="C20" s="213">
        <f>'Input - Output'!H12</f>
        <v>0</v>
      </c>
      <c r="D20" s="280">
        <v>1</v>
      </c>
      <c r="E20" s="234" t="s">
        <v>235</v>
      </c>
      <c r="F20" s="217" t="s">
        <v>11</v>
      </c>
      <c r="G20" s="217" t="s">
        <v>13</v>
      </c>
      <c r="H20" s="235"/>
      <c r="I20" s="229" t="s">
        <v>24</v>
      </c>
      <c r="J20" s="47">
        <v>0.059</v>
      </c>
      <c r="K20" s="42">
        <v>0.01</v>
      </c>
      <c r="L20" s="213">
        <f t="shared" si="3"/>
        <v>0.005</v>
      </c>
      <c r="M20" s="101">
        <f aca="true" t="shared" si="6" ref="M20:M25">L20*0.086</f>
        <v>0.00043</v>
      </c>
      <c r="N20" s="47">
        <f t="shared" si="5"/>
        <v>5E-05</v>
      </c>
      <c r="O20" s="42" t="s">
        <v>209</v>
      </c>
      <c r="P20" s="41">
        <f t="shared" si="1"/>
        <v>0</v>
      </c>
      <c r="Q20" s="42">
        <f t="shared" si="2"/>
        <v>0</v>
      </c>
      <c r="R20" s="26"/>
      <c r="S20" s="13"/>
    </row>
    <row r="21" spans="3:19" ht="14.25">
      <c r="C21" s="213">
        <f>'Input - Output'!H13</f>
        <v>0</v>
      </c>
      <c r="D21" s="280">
        <v>1</v>
      </c>
      <c r="E21" s="234" t="s">
        <v>235</v>
      </c>
      <c r="F21" s="217" t="s">
        <v>11</v>
      </c>
      <c r="G21" s="217" t="s">
        <v>14</v>
      </c>
      <c r="H21" s="235"/>
      <c r="I21" s="229" t="s">
        <v>24</v>
      </c>
      <c r="J21" s="47">
        <v>0.0078</v>
      </c>
      <c r="K21" s="42">
        <v>0.0013</v>
      </c>
      <c r="L21" s="213">
        <f t="shared" si="3"/>
        <v>0.00065</v>
      </c>
      <c r="M21" s="47">
        <f t="shared" si="6"/>
        <v>5.589999999999999E-05</v>
      </c>
      <c r="N21" s="47">
        <f t="shared" si="5"/>
        <v>6.5E-06</v>
      </c>
      <c r="O21" s="42" t="s">
        <v>209</v>
      </c>
      <c r="P21" s="41">
        <f t="shared" si="1"/>
        <v>0</v>
      </c>
      <c r="Q21" s="42">
        <f t="shared" si="2"/>
        <v>0</v>
      </c>
      <c r="R21" s="26"/>
      <c r="S21" s="13"/>
    </row>
    <row r="22" spans="3:19" ht="14.25">
      <c r="C22" s="213">
        <f>'Input - Output'!H14</f>
        <v>0</v>
      </c>
      <c r="D22" s="280">
        <v>1</v>
      </c>
      <c r="E22" s="234" t="s">
        <v>235</v>
      </c>
      <c r="F22" s="217" t="s">
        <v>11</v>
      </c>
      <c r="G22" s="217" t="s">
        <v>15</v>
      </c>
      <c r="H22" s="235"/>
      <c r="I22" s="229" t="s">
        <v>24</v>
      </c>
      <c r="J22" s="47">
        <v>0.0078</v>
      </c>
      <c r="K22" s="42">
        <v>0.0013</v>
      </c>
      <c r="L22" s="213">
        <f t="shared" si="3"/>
        <v>0.00065</v>
      </c>
      <c r="M22" s="47">
        <f t="shared" si="6"/>
        <v>5.589999999999999E-05</v>
      </c>
      <c r="N22" s="47">
        <f t="shared" si="5"/>
        <v>6.5E-06</v>
      </c>
      <c r="O22" s="42" t="s">
        <v>209</v>
      </c>
      <c r="P22" s="41">
        <f t="shared" si="1"/>
        <v>0</v>
      </c>
      <c r="Q22" s="42">
        <f t="shared" si="2"/>
        <v>0</v>
      </c>
      <c r="R22" s="26"/>
      <c r="S22" s="13"/>
    </row>
    <row r="23" spans="3:19" ht="39.75">
      <c r="C23" s="213">
        <f>'Input - Output'!H15</f>
        <v>0</v>
      </c>
      <c r="D23" s="280">
        <v>1</v>
      </c>
      <c r="E23" s="234" t="s">
        <v>235</v>
      </c>
      <c r="F23" s="217" t="s">
        <v>11</v>
      </c>
      <c r="G23" s="218" t="s">
        <v>16</v>
      </c>
      <c r="H23" s="236" t="s">
        <v>17</v>
      </c>
      <c r="I23" s="229" t="s">
        <v>24</v>
      </c>
      <c r="J23" s="47">
        <v>0.0073</v>
      </c>
      <c r="K23" s="42">
        <v>0.0019</v>
      </c>
      <c r="L23" s="213">
        <f t="shared" si="3"/>
        <v>0.00095</v>
      </c>
      <c r="M23" s="47">
        <f t="shared" si="6"/>
        <v>8.17E-05</v>
      </c>
      <c r="N23" s="47">
        <f t="shared" si="5"/>
        <v>9.5E-06</v>
      </c>
      <c r="O23" s="42" t="s">
        <v>209</v>
      </c>
      <c r="P23" s="41">
        <f t="shared" si="1"/>
        <v>0</v>
      </c>
      <c r="Q23" s="42">
        <f t="shared" si="2"/>
        <v>0</v>
      </c>
      <c r="R23" s="26"/>
      <c r="S23" s="13"/>
    </row>
    <row r="24" spans="3:19" ht="14.25">
      <c r="C24" s="213">
        <f>'Input - Output'!H16</f>
        <v>0</v>
      </c>
      <c r="D24" s="280">
        <v>1</v>
      </c>
      <c r="E24" s="234" t="s">
        <v>235</v>
      </c>
      <c r="F24" s="217" t="s">
        <v>11</v>
      </c>
      <c r="G24" s="217" t="s">
        <v>16</v>
      </c>
      <c r="H24" s="235" t="s">
        <v>18</v>
      </c>
      <c r="I24" s="229" t="s">
        <v>24</v>
      </c>
      <c r="J24" s="47">
        <v>0.038</v>
      </c>
      <c r="K24" s="42">
        <v>0.005</v>
      </c>
      <c r="L24" s="213">
        <f t="shared" si="3"/>
        <v>0.0025</v>
      </c>
      <c r="M24" s="47">
        <f t="shared" si="6"/>
        <v>0.000215</v>
      </c>
      <c r="N24" s="47">
        <f t="shared" si="5"/>
        <v>2.5E-05</v>
      </c>
      <c r="O24" s="42" t="s">
        <v>209</v>
      </c>
      <c r="P24" s="41">
        <f t="shared" si="1"/>
        <v>0</v>
      </c>
      <c r="Q24" s="42">
        <f t="shared" si="2"/>
        <v>0</v>
      </c>
      <c r="R24" s="26"/>
      <c r="S24" s="13"/>
    </row>
    <row r="25" spans="3:19" ht="14.25">
      <c r="C25" s="213">
        <f>'Input - Output'!H17</f>
        <v>0</v>
      </c>
      <c r="D25" s="280">
        <v>1</v>
      </c>
      <c r="E25" s="234" t="s">
        <v>235</v>
      </c>
      <c r="F25" s="217" t="s">
        <v>11</v>
      </c>
      <c r="G25" s="217" t="s">
        <v>19</v>
      </c>
      <c r="H25" s="235"/>
      <c r="I25" s="229" t="s">
        <v>24</v>
      </c>
      <c r="J25" s="47">
        <v>0.038</v>
      </c>
      <c r="K25" s="42">
        <v>0.005</v>
      </c>
      <c r="L25" s="213">
        <f t="shared" si="3"/>
        <v>0.0025</v>
      </c>
      <c r="M25" s="47">
        <f t="shared" si="6"/>
        <v>0.000215</v>
      </c>
      <c r="N25" s="47">
        <f t="shared" si="5"/>
        <v>2.5E-05</v>
      </c>
      <c r="O25" s="42" t="s">
        <v>209</v>
      </c>
      <c r="P25" s="41">
        <f t="shared" si="1"/>
        <v>0</v>
      </c>
      <c r="Q25" s="42">
        <f t="shared" si="2"/>
        <v>0</v>
      </c>
      <c r="R25" s="26"/>
      <c r="S25" s="13"/>
    </row>
    <row r="26" spans="3:19" ht="14.25">
      <c r="C26" s="213">
        <f>'Input - Output'!H19</f>
        <v>0</v>
      </c>
      <c r="D26" s="280">
        <v>1</v>
      </c>
      <c r="E26" s="234" t="s">
        <v>235</v>
      </c>
      <c r="F26" s="217" t="s">
        <v>27</v>
      </c>
      <c r="G26" s="217" t="s">
        <v>31</v>
      </c>
      <c r="H26" s="235"/>
      <c r="I26" s="229" t="s">
        <v>25</v>
      </c>
      <c r="J26" s="47">
        <v>0.019</v>
      </c>
      <c r="K26" s="42">
        <v>0.0032</v>
      </c>
      <c r="L26" s="213">
        <f>M26/0.086</f>
        <v>0.0186046511627907</v>
      </c>
      <c r="M26" s="47">
        <f>K26/2</f>
        <v>0.0016</v>
      </c>
      <c r="N26" s="47">
        <f t="shared" si="5"/>
        <v>0.00018604651162790702</v>
      </c>
      <c r="O26" s="42" t="s">
        <v>209</v>
      </c>
      <c r="P26" s="41">
        <f t="shared" si="1"/>
        <v>0</v>
      </c>
      <c r="Q26" s="42">
        <f t="shared" si="2"/>
        <v>0</v>
      </c>
      <c r="R26" s="26"/>
      <c r="S26" s="13"/>
    </row>
    <row r="27" spans="3:19" ht="14.25">
      <c r="C27" s="213">
        <f>'Input - Output'!H18</f>
        <v>0</v>
      </c>
      <c r="D27" s="280">
        <v>1</v>
      </c>
      <c r="E27" s="234" t="s">
        <v>235</v>
      </c>
      <c r="F27" s="217" t="s">
        <v>23</v>
      </c>
      <c r="G27" s="217"/>
      <c r="H27" s="235"/>
      <c r="I27" s="229" t="s">
        <v>24</v>
      </c>
      <c r="J27" s="47">
        <v>0.034</v>
      </c>
      <c r="K27" s="42">
        <v>0.0058</v>
      </c>
      <c r="L27" s="213">
        <f t="shared" si="3"/>
        <v>0.0029</v>
      </c>
      <c r="M27" s="47">
        <f aca="true" t="shared" si="7" ref="M27:M37">L27*0.086</f>
        <v>0.00024939999999999994</v>
      </c>
      <c r="N27" s="47">
        <f>0.0002*0.01</f>
        <v>2.0000000000000003E-06</v>
      </c>
      <c r="O27" s="42" t="s">
        <v>209</v>
      </c>
      <c r="P27" s="41">
        <f t="shared" si="1"/>
        <v>0</v>
      </c>
      <c r="Q27" s="42">
        <f t="shared" si="2"/>
        <v>0</v>
      </c>
      <c r="R27" s="26"/>
      <c r="S27" s="13"/>
    </row>
    <row r="28" spans="3:19" ht="15" thickBot="1">
      <c r="C28" s="214">
        <f>'Input - Output'!H22</f>
        <v>0</v>
      </c>
      <c r="D28" s="281">
        <v>1</v>
      </c>
      <c r="E28" s="234" t="s">
        <v>235</v>
      </c>
      <c r="F28" s="219" t="s">
        <v>12</v>
      </c>
      <c r="G28" s="219" t="s">
        <v>20</v>
      </c>
      <c r="H28" s="238"/>
      <c r="I28" s="230" t="s">
        <v>24</v>
      </c>
      <c r="J28" s="86">
        <v>35</v>
      </c>
      <c r="K28" s="87">
        <f>J28*0.741</f>
        <v>25.935</v>
      </c>
      <c r="L28" s="214">
        <f t="shared" si="3"/>
        <v>12.9675</v>
      </c>
      <c r="M28" s="86">
        <f t="shared" si="7"/>
        <v>1.1152049999999998</v>
      </c>
      <c r="N28" s="86">
        <f aca="true" t="shared" si="8" ref="N28:N34">L28*0.01</f>
        <v>0.12967499999999998</v>
      </c>
      <c r="O28" s="87" t="s">
        <v>209</v>
      </c>
      <c r="P28" s="85">
        <f t="shared" si="1"/>
        <v>0</v>
      </c>
      <c r="Q28" s="87">
        <f t="shared" si="2"/>
        <v>0</v>
      </c>
      <c r="R28" s="26"/>
      <c r="S28" s="13"/>
    </row>
    <row r="29" spans="3:19" ht="14.25">
      <c r="C29" s="215">
        <f>'Input - Output'!J12</f>
        <v>0</v>
      </c>
      <c r="D29" s="282">
        <v>1</v>
      </c>
      <c r="E29" s="239" t="s">
        <v>21</v>
      </c>
      <c r="F29" s="220" t="s">
        <v>11</v>
      </c>
      <c r="G29" s="220" t="s">
        <v>13</v>
      </c>
      <c r="H29" s="240"/>
      <c r="I29" s="231" t="s">
        <v>24</v>
      </c>
      <c r="J29" s="101">
        <v>0.059</v>
      </c>
      <c r="K29" s="102">
        <v>0.01</v>
      </c>
      <c r="L29" s="215">
        <f t="shared" si="3"/>
        <v>0.005</v>
      </c>
      <c r="M29" s="101">
        <f t="shared" si="7"/>
        <v>0.00043</v>
      </c>
      <c r="N29" s="101">
        <f t="shared" si="8"/>
        <v>5E-05</v>
      </c>
      <c r="O29" s="102" t="s">
        <v>209</v>
      </c>
      <c r="P29" s="100">
        <f t="shared" si="1"/>
        <v>0</v>
      </c>
      <c r="Q29" s="102">
        <f t="shared" si="2"/>
        <v>0</v>
      </c>
      <c r="R29" s="26"/>
      <c r="S29" s="13"/>
    </row>
    <row r="30" spans="3:19" ht="14.25">
      <c r="C30" s="213">
        <f>'Input - Output'!J13</f>
        <v>0</v>
      </c>
      <c r="D30" s="280">
        <v>1</v>
      </c>
      <c r="E30" s="234" t="s">
        <v>21</v>
      </c>
      <c r="F30" s="217" t="s">
        <v>11</v>
      </c>
      <c r="G30" s="217" t="s">
        <v>14</v>
      </c>
      <c r="H30" s="235"/>
      <c r="I30" s="229" t="s">
        <v>24</v>
      </c>
      <c r="J30" s="47">
        <v>0.0078</v>
      </c>
      <c r="K30" s="42">
        <v>0.0013</v>
      </c>
      <c r="L30" s="213">
        <f t="shared" si="3"/>
        <v>0.00065</v>
      </c>
      <c r="M30" s="47">
        <f t="shared" si="7"/>
        <v>5.589999999999999E-05</v>
      </c>
      <c r="N30" s="47">
        <f t="shared" si="8"/>
        <v>6.5E-06</v>
      </c>
      <c r="O30" s="42" t="s">
        <v>209</v>
      </c>
      <c r="P30" s="41">
        <f t="shared" si="1"/>
        <v>0</v>
      </c>
      <c r="Q30" s="42">
        <f t="shared" si="2"/>
        <v>0</v>
      </c>
      <c r="R30" s="26"/>
      <c r="S30" s="13"/>
    </row>
    <row r="31" spans="3:19" ht="14.25">
      <c r="C31" s="213">
        <f>'Input - Output'!J14</f>
        <v>0</v>
      </c>
      <c r="D31" s="280">
        <v>1</v>
      </c>
      <c r="E31" s="234" t="s">
        <v>21</v>
      </c>
      <c r="F31" s="217" t="s">
        <v>11</v>
      </c>
      <c r="G31" s="217" t="s">
        <v>15</v>
      </c>
      <c r="H31" s="235"/>
      <c r="I31" s="229" t="s">
        <v>24</v>
      </c>
      <c r="J31" s="47">
        <v>0.0078</v>
      </c>
      <c r="K31" s="42">
        <v>0.0013</v>
      </c>
      <c r="L31" s="213">
        <f t="shared" si="3"/>
        <v>0.00065</v>
      </c>
      <c r="M31" s="47">
        <f t="shared" si="7"/>
        <v>5.589999999999999E-05</v>
      </c>
      <c r="N31" s="47">
        <f t="shared" si="8"/>
        <v>6.5E-06</v>
      </c>
      <c r="O31" s="42" t="s">
        <v>209</v>
      </c>
      <c r="P31" s="41">
        <f t="shared" si="1"/>
        <v>0</v>
      </c>
      <c r="Q31" s="42">
        <f t="shared" si="2"/>
        <v>0</v>
      </c>
      <c r="R31" s="26"/>
      <c r="S31" s="13"/>
    </row>
    <row r="32" spans="3:19" ht="39.75">
      <c r="C32" s="213">
        <f>'Input - Output'!J15</f>
        <v>0</v>
      </c>
      <c r="D32" s="280">
        <v>1</v>
      </c>
      <c r="E32" s="234" t="s">
        <v>21</v>
      </c>
      <c r="F32" s="217" t="s">
        <v>11</v>
      </c>
      <c r="G32" s="218" t="s">
        <v>16</v>
      </c>
      <c r="H32" s="236" t="s">
        <v>17</v>
      </c>
      <c r="I32" s="229" t="s">
        <v>24</v>
      </c>
      <c r="J32" s="47">
        <v>0.0073</v>
      </c>
      <c r="K32" s="42">
        <v>0.0019</v>
      </c>
      <c r="L32" s="213">
        <f t="shared" si="3"/>
        <v>0.00095</v>
      </c>
      <c r="M32" s="47">
        <f t="shared" si="7"/>
        <v>8.17E-05</v>
      </c>
      <c r="N32" s="47">
        <f t="shared" si="8"/>
        <v>9.5E-06</v>
      </c>
      <c r="O32" s="42" t="s">
        <v>209</v>
      </c>
      <c r="P32" s="41">
        <f t="shared" si="1"/>
        <v>0</v>
      </c>
      <c r="Q32" s="42">
        <f t="shared" si="2"/>
        <v>0</v>
      </c>
      <c r="R32" s="26"/>
      <c r="S32" s="13"/>
    </row>
    <row r="33" spans="3:19" ht="14.25">
      <c r="C33" s="213">
        <f>'Input - Output'!J16</f>
        <v>0</v>
      </c>
      <c r="D33" s="280">
        <v>1</v>
      </c>
      <c r="E33" s="234" t="s">
        <v>21</v>
      </c>
      <c r="F33" s="217" t="s">
        <v>11</v>
      </c>
      <c r="G33" s="217" t="s">
        <v>16</v>
      </c>
      <c r="H33" s="235" t="s">
        <v>18</v>
      </c>
      <c r="I33" s="229" t="s">
        <v>24</v>
      </c>
      <c r="J33" s="47">
        <v>0.038</v>
      </c>
      <c r="K33" s="42">
        <v>0.005</v>
      </c>
      <c r="L33" s="213">
        <f t="shared" si="3"/>
        <v>0.0025</v>
      </c>
      <c r="M33" s="47">
        <f t="shared" si="7"/>
        <v>0.000215</v>
      </c>
      <c r="N33" s="47">
        <f t="shared" si="8"/>
        <v>2.5E-05</v>
      </c>
      <c r="O33" s="42" t="s">
        <v>209</v>
      </c>
      <c r="P33" s="41">
        <f t="shared" si="1"/>
        <v>0</v>
      </c>
      <c r="Q33" s="42">
        <f t="shared" si="2"/>
        <v>0</v>
      </c>
      <c r="R33" s="26"/>
      <c r="S33" s="13"/>
    </row>
    <row r="34" spans="3:19" ht="14.25">
      <c r="C34" s="213">
        <f>'Input - Output'!J17</f>
        <v>0</v>
      </c>
      <c r="D34" s="280">
        <v>1</v>
      </c>
      <c r="E34" s="234" t="s">
        <v>21</v>
      </c>
      <c r="F34" s="217" t="s">
        <v>11</v>
      </c>
      <c r="G34" s="217" t="s">
        <v>19</v>
      </c>
      <c r="H34" s="235"/>
      <c r="I34" s="229" t="s">
        <v>24</v>
      </c>
      <c r="J34" s="47">
        <v>0.038</v>
      </c>
      <c r="K34" s="42">
        <v>0.005</v>
      </c>
      <c r="L34" s="213">
        <f t="shared" si="3"/>
        <v>0.0025</v>
      </c>
      <c r="M34" s="47">
        <f t="shared" si="7"/>
        <v>0.000215</v>
      </c>
      <c r="N34" s="47">
        <f t="shared" si="8"/>
        <v>2.5E-05</v>
      </c>
      <c r="O34" s="42" t="s">
        <v>209</v>
      </c>
      <c r="P34" s="41">
        <f t="shared" si="1"/>
        <v>0</v>
      </c>
      <c r="Q34" s="42">
        <f t="shared" si="2"/>
        <v>0</v>
      </c>
      <c r="R34" s="26"/>
      <c r="S34" s="13"/>
    </row>
    <row r="35" spans="3:19" ht="14.25">
      <c r="C35" s="213">
        <f>'Input - Output'!J21</f>
        <v>0</v>
      </c>
      <c r="D35" s="280">
        <v>1</v>
      </c>
      <c r="E35" s="234" t="s">
        <v>21</v>
      </c>
      <c r="F35" s="217" t="s">
        <v>41</v>
      </c>
      <c r="G35" s="217" t="s">
        <v>28</v>
      </c>
      <c r="H35" s="235"/>
      <c r="I35" s="229" t="s">
        <v>24</v>
      </c>
      <c r="J35" s="47">
        <v>0.055</v>
      </c>
      <c r="K35" s="42">
        <v>0.0094</v>
      </c>
      <c r="L35" s="213">
        <f t="shared" si="3"/>
        <v>0.0047</v>
      </c>
      <c r="M35" s="47">
        <f t="shared" si="7"/>
        <v>0.00040419999999999996</v>
      </c>
      <c r="N35" s="47"/>
      <c r="O35" s="42" t="s">
        <v>209</v>
      </c>
      <c r="P35" s="41">
        <f t="shared" si="1"/>
        <v>0</v>
      </c>
      <c r="Q35" s="42">
        <f t="shared" si="2"/>
        <v>0</v>
      </c>
      <c r="R35" s="26"/>
      <c r="S35" s="13"/>
    </row>
    <row r="36" spans="3:19" ht="14.25">
      <c r="C36" s="213">
        <f>'Input - Output'!J20</f>
        <v>0</v>
      </c>
      <c r="D36" s="280">
        <v>1</v>
      </c>
      <c r="E36" s="234" t="s">
        <v>21</v>
      </c>
      <c r="F36" s="217" t="s">
        <v>41</v>
      </c>
      <c r="G36" s="217" t="s">
        <v>29</v>
      </c>
      <c r="H36" s="235"/>
      <c r="I36" s="229" t="s">
        <v>24</v>
      </c>
      <c r="J36" s="47">
        <v>0.75</v>
      </c>
      <c r="K36" s="42">
        <v>0.13</v>
      </c>
      <c r="L36" s="213">
        <f t="shared" si="3"/>
        <v>0.065</v>
      </c>
      <c r="M36" s="47">
        <f t="shared" si="7"/>
        <v>0.0055899999999999995</v>
      </c>
      <c r="N36" s="47">
        <v>0.01</v>
      </c>
      <c r="O36" s="42" t="s">
        <v>209</v>
      </c>
      <c r="P36" s="41">
        <f t="shared" si="1"/>
        <v>0</v>
      </c>
      <c r="Q36" s="42">
        <f t="shared" si="2"/>
        <v>0</v>
      </c>
      <c r="R36" s="26"/>
      <c r="S36" s="13"/>
    </row>
    <row r="37" spans="3:19" ht="14.25">
      <c r="C37" s="213">
        <f>'Input - Output'!J18</f>
        <v>0</v>
      </c>
      <c r="D37" s="280">
        <v>1</v>
      </c>
      <c r="E37" s="234" t="s">
        <v>21</v>
      </c>
      <c r="F37" s="217" t="s">
        <v>23</v>
      </c>
      <c r="G37" s="217"/>
      <c r="H37" s="235"/>
      <c r="I37" s="229" t="s">
        <v>24</v>
      </c>
      <c r="J37" s="47">
        <v>0.034</v>
      </c>
      <c r="K37" s="42">
        <v>0.0058</v>
      </c>
      <c r="L37" s="213">
        <f t="shared" si="3"/>
        <v>0.0029</v>
      </c>
      <c r="M37" s="47">
        <f t="shared" si="7"/>
        <v>0.00024939999999999994</v>
      </c>
      <c r="N37" s="47">
        <f>0.0002*0.01</f>
        <v>2.0000000000000003E-06</v>
      </c>
      <c r="O37" s="42" t="s">
        <v>209</v>
      </c>
      <c r="P37" s="41">
        <f t="shared" si="1"/>
        <v>0</v>
      </c>
      <c r="Q37" s="42">
        <f t="shared" si="2"/>
        <v>0</v>
      </c>
      <c r="R37" s="26"/>
      <c r="S37" s="13"/>
    </row>
    <row r="38" spans="3:19" ht="14.25">
      <c r="C38" s="213">
        <f>'Input - Output'!J19</f>
        <v>0</v>
      </c>
      <c r="D38" s="280">
        <v>1</v>
      </c>
      <c r="E38" s="234" t="s">
        <v>21</v>
      </c>
      <c r="F38" s="217" t="s">
        <v>27</v>
      </c>
      <c r="G38" s="217" t="s">
        <v>31</v>
      </c>
      <c r="H38" s="235"/>
      <c r="I38" s="229" t="s">
        <v>25</v>
      </c>
      <c r="J38" s="47">
        <v>0.019</v>
      </c>
      <c r="K38" s="42">
        <v>0.0032</v>
      </c>
      <c r="L38" s="243">
        <f>M38/0.086</f>
        <v>0.0186046511627907</v>
      </c>
      <c r="M38" s="47">
        <f>K38/2</f>
        <v>0.0016</v>
      </c>
      <c r="N38" s="244">
        <f>L38*0.01</f>
        <v>0.00018604651162790702</v>
      </c>
      <c r="O38" s="42" t="s">
        <v>209</v>
      </c>
      <c r="P38" s="41">
        <f t="shared" si="1"/>
        <v>0</v>
      </c>
      <c r="Q38" s="42">
        <f t="shared" si="2"/>
        <v>0</v>
      </c>
      <c r="R38" s="26"/>
      <c r="S38" s="13"/>
    </row>
    <row r="39" spans="3:19" ht="15" thickBot="1">
      <c r="C39" s="214">
        <f>'Input - Output'!J22</f>
        <v>0</v>
      </c>
      <c r="D39" s="281">
        <v>1</v>
      </c>
      <c r="E39" s="237" t="s">
        <v>21</v>
      </c>
      <c r="F39" s="219" t="s">
        <v>12</v>
      </c>
      <c r="G39" s="219" t="s">
        <v>20</v>
      </c>
      <c r="H39" s="238"/>
      <c r="I39" s="230" t="s">
        <v>24</v>
      </c>
      <c r="J39" s="86">
        <v>35</v>
      </c>
      <c r="K39" s="87">
        <f>J39*0.741</f>
        <v>25.935</v>
      </c>
      <c r="L39" s="214">
        <f t="shared" si="3"/>
        <v>12.9675</v>
      </c>
      <c r="M39" s="86">
        <f>L39*0.086</f>
        <v>1.1152049999999998</v>
      </c>
      <c r="N39" s="86">
        <f>L39*0.01</f>
        <v>0.12967499999999998</v>
      </c>
      <c r="O39" s="87" t="s">
        <v>209</v>
      </c>
      <c r="P39" s="85">
        <f t="shared" si="1"/>
        <v>0</v>
      </c>
      <c r="Q39" s="87">
        <f t="shared" si="2"/>
        <v>0</v>
      </c>
      <c r="R39" s="26"/>
      <c r="S39" s="13"/>
    </row>
    <row r="40" spans="3:19" ht="15" thickBot="1">
      <c r="C40" s="242" t="s">
        <v>257</v>
      </c>
      <c r="D40" s="225"/>
      <c r="E40" s="241"/>
      <c r="F40" s="223"/>
      <c r="G40" s="223"/>
      <c r="H40" s="228"/>
      <c r="I40" s="221"/>
      <c r="J40" s="222"/>
      <c r="K40" s="232"/>
      <c r="L40" s="221"/>
      <c r="M40" s="222"/>
      <c r="N40" s="222"/>
      <c r="O40" s="228"/>
      <c r="P40" s="226">
        <f>SUM(P11:P39)</f>
        <v>0</v>
      </c>
      <c r="Q40" s="224">
        <f>SUM(Q11:Q39)</f>
        <v>0</v>
      </c>
      <c r="R40" s="88"/>
      <c r="S40" s="13"/>
    </row>
    <row r="41" spans="3:19" ht="44.25" customHeight="1">
      <c r="C41" s="445" t="s">
        <v>259</v>
      </c>
      <c r="D41" s="445"/>
      <c r="E41" s="445"/>
      <c r="F41" s="445"/>
      <c r="G41" s="445"/>
      <c r="H41" s="445"/>
      <c r="I41" s="445"/>
      <c r="J41" s="445"/>
      <c r="K41" s="445"/>
      <c r="R41" s="17"/>
      <c r="S41" s="13"/>
    </row>
    <row r="42" spans="3:19" ht="12.75" customHeight="1" hidden="1">
      <c r="C42" s="434" t="s">
        <v>127</v>
      </c>
      <c r="D42" s="13" t="s">
        <v>131</v>
      </c>
      <c r="E42" s="13" t="s">
        <v>122</v>
      </c>
      <c r="F42" s="13"/>
      <c r="G42" s="13"/>
      <c r="H42" s="13"/>
      <c r="I42" s="17"/>
      <c r="J42" s="17"/>
      <c r="K42" s="17"/>
      <c r="L42" s="19"/>
      <c r="M42" s="19"/>
      <c r="N42" s="19"/>
      <c r="O42" s="19"/>
      <c r="P42" s="19"/>
      <c r="Q42" s="19"/>
      <c r="R42" s="15"/>
      <c r="S42" s="13"/>
    </row>
    <row r="43" spans="3:19" ht="14.25" hidden="1">
      <c r="C43" s="434"/>
      <c r="D43" s="13" t="s">
        <v>132</v>
      </c>
      <c r="E43" s="13" t="s">
        <v>136</v>
      </c>
      <c r="F43" s="13"/>
      <c r="G43" s="13"/>
      <c r="H43" s="13"/>
      <c r="I43" s="17"/>
      <c r="J43" s="17"/>
      <c r="K43" s="17"/>
      <c r="L43" s="17"/>
      <c r="M43" s="17"/>
      <c r="N43" s="17"/>
      <c r="O43" s="17"/>
      <c r="P43" s="17"/>
      <c r="Q43" s="17"/>
      <c r="R43" s="12"/>
      <c r="S43" s="13"/>
    </row>
    <row r="44" spans="3:19" ht="14.25" hidden="1">
      <c r="C44" s="435"/>
      <c r="D44" s="13" t="s">
        <v>133</v>
      </c>
      <c r="E44" s="13" t="s">
        <v>136</v>
      </c>
      <c r="F44" s="13"/>
      <c r="G44" s="13"/>
      <c r="H44" s="13"/>
      <c r="I44" s="17"/>
      <c r="J44" s="17"/>
      <c r="K44" s="17"/>
      <c r="L44" s="17"/>
      <c r="M44" s="17"/>
      <c r="N44" s="17"/>
      <c r="O44" s="17"/>
      <c r="P44" s="17"/>
      <c r="Q44" s="21"/>
      <c r="R44" s="22"/>
      <c r="S44" s="13"/>
    </row>
    <row r="45" spans="3:19" ht="14.25" hidden="1">
      <c r="C45" s="24" t="s">
        <v>140</v>
      </c>
      <c r="D45" s="14" t="s">
        <v>131</v>
      </c>
      <c r="E45" s="14" t="s">
        <v>122</v>
      </c>
      <c r="F45" s="14"/>
      <c r="G45" s="14"/>
      <c r="H45" s="14"/>
      <c r="I45" s="19"/>
      <c r="J45" s="19"/>
      <c r="K45" s="19"/>
      <c r="L45" s="19"/>
      <c r="M45" s="19"/>
      <c r="N45" s="19"/>
      <c r="O45" s="17"/>
      <c r="P45" s="17"/>
      <c r="Q45" s="17"/>
      <c r="R45" s="12"/>
      <c r="S45" s="13"/>
    </row>
    <row r="46" spans="3:18" ht="14.25" hidden="1">
      <c r="C46" s="23"/>
      <c r="D46" s="13" t="s">
        <v>132</v>
      </c>
      <c r="E46" s="13" t="s">
        <v>134</v>
      </c>
      <c r="F46" s="13"/>
      <c r="G46" s="13"/>
      <c r="H46" s="13"/>
      <c r="I46" s="17"/>
      <c r="J46" s="17"/>
      <c r="K46" s="17"/>
      <c r="L46" s="17"/>
      <c r="M46" s="17"/>
      <c r="N46" s="17"/>
      <c r="O46" s="17"/>
      <c r="P46" s="17"/>
      <c r="Q46" s="17"/>
      <c r="R46" s="12"/>
    </row>
    <row r="47" spans="3:18" ht="14.25" hidden="1">
      <c r="C47" s="25"/>
      <c r="D47" s="13" t="s">
        <v>133</v>
      </c>
      <c r="E47" s="20" t="s">
        <v>135</v>
      </c>
      <c r="F47" s="20"/>
      <c r="G47" s="20"/>
      <c r="H47" s="20"/>
      <c r="I47" s="21"/>
      <c r="J47" s="21"/>
      <c r="K47" s="21"/>
      <c r="L47" s="21"/>
      <c r="M47" s="21"/>
      <c r="N47" s="21"/>
      <c r="O47" s="21"/>
      <c r="P47" s="21"/>
      <c r="Q47" s="21"/>
      <c r="R47" s="22"/>
    </row>
    <row r="48" spans="3:18" ht="14.25" hidden="1">
      <c r="C48" s="24">
        <v>8</v>
      </c>
      <c r="D48" s="14" t="s">
        <v>131</v>
      </c>
      <c r="E48" s="14" t="s">
        <v>137</v>
      </c>
      <c r="F48" s="14"/>
      <c r="G48" s="14"/>
      <c r="H48" s="14"/>
      <c r="I48" s="19"/>
      <c r="J48" s="19"/>
      <c r="K48" s="19"/>
      <c r="L48" s="19"/>
      <c r="M48" s="19"/>
      <c r="N48" s="19"/>
      <c r="O48" s="17"/>
      <c r="P48" s="17"/>
      <c r="Q48" s="17"/>
      <c r="R48" s="12"/>
    </row>
    <row r="49" spans="3:18" ht="14.25" hidden="1">
      <c r="C49" s="23"/>
      <c r="D49" s="13" t="s">
        <v>132</v>
      </c>
      <c r="E49" s="13" t="s">
        <v>123</v>
      </c>
      <c r="F49" s="13"/>
      <c r="G49" s="13"/>
      <c r="H49" s="13"/>
      <c r="I49" s="17"/>
      <c r="J49" s="17"/>
      <c r="K49" s="17"/>
      <c r="L49" s="17"/>
      <c r="M49" s="17"/>
      <c r="N49" s="17"/>
      <c r="O49" s="17"/>
      <c r="P49" s="17"/>
      <c r="Q49" s="17"/>
      <c r="R49" s="12"/>
    </row>
    <row r="50" spans="3:18" ht="14.25" hidden="1">
      <c r="C50" s="25"/>
      <c r="D50" s="13" t="s">
        <v>133</v>
      </c>
      <c r="E50" s="20" t="s">
        <v>137</v>
      </c>
      <c r="F50" s="20"/>
      <c r="G50" s="20"/>
      <c r="H50" s="20"/>
      <c r="I50" s="21"/>
      <c r="J50" s="21"/>
      <c r="K50" s="21"/>
      <c r="L50" s="21"/>
      <c r="M50" s="21"/>
      <c r="N50" s="21"/>
      <c r="O50" s="21"/>
      <c r="P50" s="21"/>
      <c r="Q50" s="21"/>
      <c r="R50" s="22"/>
    </row>
    <row r="51" spans="3:18" ht="14.25" hidden="1">
      <c r="C51" s="24">
        <v>9</v>
      </c>
      <c r="D51" s="14" t="s">
        <v>131</v>
      </c>
      <c r="E51" s="14" t="s">
        <v>124</v>
      </c>
      <c r="F51" s="14"/>
      <c r="G51" s="14"/>
      <c r="H51" s="14"/>
      <c r="I51" s="19"/>
      <c r="J51" s="19"/>
      <c r="K51" s="19"/>
      <c r="L51" s="19"/>
      <c r="M51" s="19"/>
      <c r="N51" s="19"/>
      <c r="O51" s="17"/>
      <c r="P51" s="17"/>
      <c r="Q51" s="17"/>
      <c r="R51" s="12"/>
    </row>
    <row r="52" spans="3:18" ht="14.25" hidden="1">
      <c r="C52" s="23"/>
      <c r="D52" s="13" t="s">
        <v>132</v>
      </c>
      <c r="E52" s="13" t="s">
        <v>138</v>
      </c>
      <c r="F52" s="13"/>
      <c r="G52" s="13"/>
      <c r="H52" s="13"/>
      <c r="I52" s="17"/>
      <c r="J52" s="17"/>
      <c r="K52" s="17"/>
      <c r="L52" s="17"/>
      <c r="M52" s="17"/>
      <c r="N52" s="17"/>
      <c r="O52" s="17"/>
      <c r="P52" s="17"/>
      <c r="Q52" s="17"/>
      <c r="R52" s="12"/>
    </row>
    <row r="53" spans="3:18" ht="14.25" hidden="1">
      <c r="C53" s="25"/>
      <c r="D53" s="13" t="s">
        <v>133</v>
      </c>
      <c r="E53" s="20" t="s">
        <v>138</v>
      </c>
      <c r="F53" s="20"/>
      <c r="G53" s="20"/>
      <c r="H53" s="20"/>
      <c r="I53" s="21"/>
      <c r="J53" s="21"/>
      <c r="K53" s="21"/>
      <c r="L53" s="21"/>
      <c r="M53" s="21"/>
      <c r="N53" s="21"/>
      <c r="O53" s="21"/>
      <c r="P53" s="21"/>
      <c r="Q53" s="21"/>
      <c r="R53" s="22"/>
    </row>
    <row r="54" spans="3:18" ht="14.25" hidden="1">
      <c r="C54" s="24">
        <v>16</v>
      </c>
      <c r="D54" s="14" t="s">
        <v>131</v>
      </c>
      <c r="E54" s="14" t="s">
        <v>137</v>
      </c>
      <c r="F54" s="14"/>
      <c r="G54" s="14"/>
      <c r="H54" s="14"/>
      <c r="I54" s="19"/>
      <c r="J54" s="19"/>
      <c r="K54" s="19"/>
      <c r="L54" s="19"/>
      <c r="M54" s="19"/>
      <c r="N54" s="19"/>
      <c r="O54" s="17"/>
      <c r="P54" s="17"/>
      <c r="Q54" s="17"/>
      <c r="R54" s="12"/>
    </row>
    <row r="55" spans="3:18" ht="14.25" hidden="1">
      <c r="C55" s="23" t="s">
        <v>126</v>
      </c>
      <c r="D55" s="13" t="s">
        <v>132</v>
      </c>
      <c r="E55" s="13" t="s">
        <v>123</v>
      </c>
      <c r="F55" s="13"/>
      <c r="G55" s="13"/>
      <c r="H55" s="13"/>
      <c r="I55" s="17"/>
      <c r="J55" s="17"/>
      <c r="K55" s="17"/>
      <c r="L55" s="17"/>
      <c r="M55" s="17"/>
      <c r="N55" s="17"/>
      <c r="O55" s="17"/>
      <c r="P55" s="17"/>
      <c r="Q55" s="17"/>
      <c r="R55" s="12"/>
    </row>
    <row r="56" spans="3:18" ht="14.25" hidden="1">
      <c r="C56" s="25"/>
      <c r="D56" s="13" t="s">
        <v>133</v>
      </c>
      <c r="E56" s="20" t="s">
        <v>137</v>
      </c>
      <c r="F56" s="20"/>
      <c r="G56" s="20"/>
      <c r="H56" s="20"/>
      <c r="I56" s="21"/>
      <c r="J56" s="21"/>
      <c r="K56" s="21"/>
      <c r="L56" s="21"/>
      <c r="M56" s="21"/>
      <c r="N56" s="21"/>
      <c r="O56" s="21"/>
      <c r="P56" s="21"/>
      <c r="Q56" s="21"/>
      <c r="R56" s="22"/>
    </row>
    <row r="57" spans="3:18" ht="14.25" hidden="1">
      <c r="C57" s="24" t="s">
        <v>128</v>
      </c>
      <c r="D57" s="14" t="s">
        <v>131</v>
      </c>
      <c r="E57" s="14" t="s">
        <v>124</v>
      </c>
      <c r="F57" s="14"/>
      <c r="G57" s="14"/>
      <c r="H57" s="14"/>
      <c r="I57" s="19"/>
      <c r="J57" s="19"/>
      <c r="K57" s="19"/>
      <c r="L57" s="19"/>
      <c r="M57" s="19"/>
      <c r="N57" s="19"/>
      <c r="O57" s="17"/>
      <c r="P57" s="17"/>
      <c r="Q57" s="17"/>
      <c r="R57" s="12"/>
    </row>
    <row r="58" spans="3:18" ht="14.25" hidden="1">
      <c r="C58" s="23" t="s">
        <v>126</v>
      </c>
      <c r="D58" s="13" t="s">
        <v>132</v>
      </c>
      <c r="E58" s="13" t="s">
        <v>138</v>
      </c>
      <c r="F58" s="13"/>
      <c r="G58" s="13"/>
      <c r="H58" s="13"/>
      <c r="I58" s="17"/>
      <c r="J58" s="17"/>
      <c r="K58" s="17"/>
      <c r="L58" s="17"/>
      <c r="M58" s="17"/>
      <c r="N58" s="17"/>
      <c r="O58" s="17"/>
      <c r="P58" s="17"/>
      <c r="Q58" s="17"/>
      <c r="R58" s="12"/>
    </row>
    <row r="59" spans="3:18" ht="14.25" hidden="1">
      <c r="C59" s="25"/>
      <c r="D59" s="13" t="s">
        <v>133</v>
      </c>
      <c r="E59" s="20" t="s">
        <v>138</v>
      </c>
      <c r="F59" s="20"/>
      <c r="G59" s="20"/>
      <c r="H59" s="20"/>
      <c r="I59" s="21"/>
      <c r="J59" s="21"/>
      <c r="K59" s="21"/>
      <c r="L59" s="21"/>
      <c r="M59" s="21"/>
      <c r="N59" s="21"/>
      <c r="O59" s="21"/>
      <c r="P59" s="21"/>
      <c r="Q59" s="21"/>
      <c r="R59" s="22"/>
    </row>
    <row r="60" spans="3:18" ht="14.25" hidden="1">
      <c r="C60" s="24" t="s">
        <v>130</v>
      </c>
      <c r="D60" s="14" t="s">
        <v>131</v>
      </c>
      <c r="E60" s="14" t="s">
        <v>139</v>
      </c>
      <c r="F60" s="14"/>
      <c r="G60" s="14"/>
      <c r="H60" s="14"/>
      <c r="I60" s="19"/>
      <c r="J60" s="19"/>
      <c r="K60" s="19"/>
      <c r="L60" s="19"/>
      <c r="M60" s="19"/>
      <c r="N60" s="19"/>
      <c r="O60" s="17"/>
      <c r="P60" s="17"/>
      <c r="Q60" s="17"/>
      <c r="R60" s="12"/>
    </row>
    <row r="61" spans="3:18" ht="14.25" hidden="1">
      <c r="C61" s="23"/>
      <c r="D61" s="13" t="s">
        <v>132</v>
      </c>
      <c r="E61" s="13" t="s">
        <v>125</v>
      </c>
      <c r="F61" s="13"/>
      <c r="G61" s="13"/>
      <c r="H61" s="13"/>
      <c r="I61" s="17"/>
      <c r="J61" s="17"/>
      <c r="K61" s="17"/>
      <c r="L61" s="17"/>
      <c r="M61" s="17"/>
      <c r="N61" s="17"/>
      <c r="O61" s="17"/>
      <c r="P61" s="17"/>
      <c r="Q61" s="17"/>
      <c r="R61" s="12"/>
    </row>
    <row r="62" spans="3:18" ht="14.25" hidden="1">
      <c r="C62" s="25"/>
      <c r="D62" s="13" t="s">
        <v>133</v>
      </c>
      <c r="E62" s="20" t="s">
        <v>139</v>
      </c>
      <c r="F62" s="20"/>
      <c r="G62" s="20"/>
      <c r="H62" s="20"/>
      <c r="I62" s="21"/>
      <c r="J62" s="21"/>
      <c r="K62" s="21"/>
      <c r="L62" s="21"/>
      <c r="M62" s="21"/>
      <c r="N62" s="21"/>
      <c r="O62" s="21"/>
      <c r="P62" s="21"/>
      <c r="Q62" s="21"/>
      <c r="R62" s="22"/>
    </row>
    <row r="63" spans="3:18" ht="14.25" hidden="1">
      <c r="C63" s="24">
        <v>33</v>
      </c>
      <c r="D63" s="14" t="s">
        <v>131</v>
      </c>
      <c r="E63" s="14" t="s">
        <v>122</v>
      </c>
      <c r="F63" s="14"/>
      <c r="G63" s="14"/>
      <c r="H63" s="14"/>
      <c r="I63" s="19"/>
      <c r="J63" s="19"/>
      <c r="K63" s="19"/>
      <c r="L63" s="19"/>
      <c r="M63" s="19"/>
      <c r="N63" s="19"/>
      <c r="O63" s="17"/>
      <c r="P63" s="17"/>
      <c r="Q63" s="17"/>
      <c r="R63" s="12"/>
    </row>
    <row r="64" spans="3:18" ht="14.25" hidden="1">
      <c r="C64" s="23"/>
      <c r="D64" s="13" t="s">
        <v>132</v>
      </c>
      <c r="E64" s="13" t="s">
        <v>20</v>
      </c>
      <c r="F64" s="13"/>
      <c r="G64" s="13"/>
      <c r="H64" s="13"/>
      <c r="I64" s="17"/>
      <c r="J64" s="17"/>
      <c r="K64" s="17"/>
      <c r="L64" s="17"/>
      <c r="M64" s="17"/>
      <c r="N64" s="17"/>
      <c r="O64" s="17"/>
      <c r="P64" s="17"/>
      <c r="Q64" s="17"/>
      <c r="R64" s="12"/>
    </row>
    <row r="65" spans="3:18" ht="14.25" hidden="1">
      <c r="C65" s="25"/>
      <c r="D65" s="13" t="s">
        <v>133</v>
      </c>
      <c r="E65" s="20" t="s">
        <v>20</v>
      </c>
      <c r="F65" s="20"/>
      <c r="G65" s="20"/>
      <c r="H65" s="20"/>
      <c r="I65" s="21"/>
      <c r="J65" s="21"/>
      <c r="K65" s="21"/>
      <c r="L65" s="21"/>
      <c r="M65" s="21"/>
      <c r="N65" s="21"/>
      <c r="O65" s="21"/>
      <c r="P65" s="21"/>
      <c r="Q65" s="21"/>
      <c r="R65" s="22"/>
    </row>
    <row r="66" spans="3:18" ht="14.25" customHeight="1" hidden="1">
      <c r="C66" s="24">
        <v>34</v>
      </c>
      <c r="D66" s="14" t="s">
        <v>131</v>
      </c>
      <c r="E66" s="14" t="s">
        <v>122</v>
      </c>
      <c r="F66" s="14"/>
      <c r="G66" s="14"/>
      <c r="H66" s="14"/>
      <c r="I66" s="19"/>
      <c r="J66" s="19"/>
      <c r="K66" s="19"/>
      <c r="L66" s="19"/>
      <c r="M66" s="19"/>
      <c r="N66" s="19"/>
      <c r="O66" s="17"/>
      <c r="P66" s="17"/>
      <c r="Q66" s="17"/>
      <c r="R66" s="12"/>
    </row>
    <row r="67" spans="3:18" ht="3.75" customHeight="1" hidden="1">
      <c r="C67" s="23"/>
      <c r="D67" s="13" t="s">
        <v>132</v>
      </c>
      <c r="E67" s="13" t="s">
        <v>20</v>
      </c>
      <c r="F67" s="13"/>
      <c r="G67" s="13"/>
      <c r="H67" s="13"/>
      <c r="I67" s="17"/>
      <c r="J67" s="17"/>
      <c r="K67" s="17"/>
      <c r="L67" s="17"/>
      <c r="M67" s="17"/>
      <c r="N67" s="17"/>
      <c r="O67" s="17"/>
      <c r="P67" s="17"/>
      <c r="Q67" s="17"/>
      <c r="R67" s="12"/>
    </row>
    <row r="68" spans="3:18" ht="14.25" hidden="1">
      <c r="C68" s="25"/>
      <c r="D68" s="20" t="s">
        <v>133</v>
      </c>
      <c r="E68" s="20" t="s">
        <v>129</v>
      </c>
      <c r="F68" s="20"/>
      <c r="G68" s="20"/>
      <c r="H68" s="20"/>
      <c r="I68" s="21"/>
      <c r="J68" s="21"/>
      <c r="K68" s="21"/>
      <c r="L68" s="21"/>
      <c r="M68" s="21"/>
      <c r="N68" s="21"/>
      <c r="O68" s="21"/>
      <c r="P68" s="21"/>
      <c r="Q68" s="21"/>
      <c r="R68" s="22"/>
    </row>
    <row r="69" ht="14.25" hidden="1">
      <c r="E69" s="13"/>
    </row>
    <row r="70" spans="3:5" ht="15" customHeight="1" hidden="1">
      <c r="C70" s="283" t="s">
        <v>42</v>
      </c>
      <c r="D70" s="15"/>
      <c r="E70" s="13"/>
    </row>
    <row r="71" spans="3:5" ht="15" customHeight="1" hidden="1">
      <c r="C71" s="284" t="s">
        <v>44</v>
      </c>
      <c r="D71" s="12"/>
      <c r="E71" s="13"/>
    </row>
    <row r="72" spans="3:5" ht="15" customHeight="1" hidden="1">
      <c r="C72" s="285" t="s">
        <v>24</v>
      </c>
      <c r="D72" s="12"/>
      <c r="E72" s="13"/>
    </row>
    <row r="73" spans="3:5" ht="15" customHeight="1" hidden="1">
      <c r="C73" s="285" t="s">
        <v>25</v>
      </c>
      <c r="D73" s="12"/>
      <c r="E73" s="13"/>
    </row>
    <row r="74" spans="3:5" ht="15" customHeight="1" hidden="1">
      <c r="C74" s="285" t="s">
        <v>43</v>
      </c>
      <c r="D74" s="12"/>
      <c r="E74" s="13"/>
    </row>
    <row r="75" spans="3:5" ht="15" customHeight="1" hidden="1">
      <c r="C75" s="284" t="s">
        <v>45</v>
      </c>
      <c r="D75" s="12"/>
      <c r="E75" s="13"/>
    </row>
    <row r="76" spans="3:5" ht="15" customHeight="1" hidden="1">
      <c r="C76" s="285" t="s">
        <v>24</v>
      </c>
      <c r="D76" s="12"/>
      <c r="E76" s="13"/>
    </row>
    <row r="77" spans="3:5" ht="15" customHeight="1" hidden="1">
      <c r="C77" s="286" t="s">
        <v>30</v>
      </c>
      <c r="D77" s="22"/>
      <c r="E77" s="13"/>
    </row>
    <row r="78" ht="14.25" hidden="1">
      <c r="E78" s="13"/>
    </row>
    <row r="79" ht="14.25">
      <c r="E79" s="13"/>
    </row>
    <row r="80" spans="3:5" ht="14.25">
      <c r="C80" s="46" t="s">
        <v>7</v>
      </c>
      <c r="E80" s="13"/>
    </row>
    <row r="81" spans="3:5" ht="14.25">
      <c r="C81" s="46" t="s">
        <v>261</v>
      </c>
      <c r="E81" s="13"/>
    </row>
    <row r="82" spans="4:5" ht="14.25">
      <c r="D82" s="48" t="s">
        <v>262</v>
      </c>
      <c r="E82" s="52" t="s">
        <v>176</v>
      </c>
    </row>
    <row r="83" spans="4:5" ht="14.25">
      <c r="D83" s="49" t="s">
        <v>3</v>
      </c>
      <c r="E83" s="13" t="s">
        <v>177</v>
      </c>
    </row>
    <row r="84" spans="4:5" ht="14.25">
      <c r="D84" s="49" t="s">
        <v>3</v>
      </c>
      <c r="E84" s="13" t="s">
        <v>178</v>
      </c>
    </row>
    <row r="85" spans="4:5" ht="14.25">
      <c r="D85" s="48" t="s">
        <v>179</v>
      </c>
      <c r="E85" s="52" t="s">
        <v>176</v>
      </c>
    </row>
    <row r="86" spans="4:5" ht="14.25">
      <c r="D86" s="49" t="s">
        <v>3</v>
      </c>
      <c r="E86" s="13" t="s">
        <v>180</v>
      </c>
    </row>
    <row r="87" spans="4:5" ht="14.25">
      <c r="D87" s="49" t="s">
        <v>3</v>
      </c>
      <c r="E87" s="13" t="s">
        <v>181</v>
      </c>
    </row>
    <row r="88" spans="4:5" ht="14.25">
      <c r="D88" s="48" t="s">
        <v>182</v>
      </c>
      <c r="E88" s="52" t="s">
        <v>176</v>
      </c>
    </row>
    <row r="89" spans="4:5" ht="14.25">
      <c r="D89" s="49" t="s">
        <v>3</v>
      </c>
      <c r="E89" s="13" t="s">
        <v>183</v>
      </c>
    </row>
    <row r="90" spans="4:5" ht="14.25">
      <c r="D90" s="49" t="s">
        <v>3</v>
      </c>
      <c r="E90" s="13" t="s">
        <v>184</v>
      </c>
    </row>
    <row r="91" spans="4:5" ht="14.25">
      <c r="D91" s="48" t="s">
        <v>185</v>
      </c>
      <c r="E91" s="52" t="s">
        <v>176</v>
      </c>
    </row>
    <row r="92" spans="4:5" ht="14.25">
      <c r="D92" s="49" t="s">
        <v>3</v>
      </c>
      <c r="E92" s="13" t="s">
        <v>186</v>
      </c>
    </row>
    <row r="93" spans="4:5" ht="14.25">
      <c r="D93" s="49" t="s">
        <v>3</v>
      </c>
      <c r="E93" s="13" t="s">
        <v>188</v>
      </c>
    </row>
    <row r="94" spans="4:5" ht="14.25">
      <c r="D94" s="48" t="s">
        <v>187</v>
      </c>
      <c r="E94" s="50" t="s">
        <v>189</v>
      </c>
    </row>
    <row r="95" spans="4:5" ht="14.25">
      <c r="D95" s="49" t="s">
        <v>3</v>
      </c>
      <c r="E95" s="51" t="s">
        <v>190</v>
      </c>
    </row>
    <row r="96" spans="4:5" ht="14.25">
      <c r="D96" s="49"/>
      <c r="E96" s="13"/>
    </row>
    <row r="97" spans="3:11" ht="15">
      <c r="C97" s="68" t="s">
        <v>227</v>
      </c>
      <c r="D97" s="160"/>
      <c r="E97" s="160"/>
      <c r="F97" s="161"/>
      <c r="G97" s="160"/>
      <c r="H97" s="161"/>
      <c r="I97" s="160"/>
      <c r="J97" s="45"/>
      <c r="K97" s="8"/>
    </row>
    <row r="98" spans="3:11" ht="18">
      <c r="C98" s="162" t="s">
        <v>142</v>
      </c>
      <c r="D98" s="163">
        <f>'Input - Output'!F31</f>
        <v>0</v>
      </c>
      <c r="E98" s="164" t="s">
        <v>228</v>
      </c>
      <c r="F98" s="165"/>
      <c r="G98" s="166"/>
      <c r="H98" s="163">
        <f>'Input - Output'!F34</f>
        <v>0</v>
      </c>
      <c r="I98" s="163" t="s">
        <v>218</v>
      </c>
      <c r="J98" s="45"/>
      <c r="K98" s="8"/>
    </row>
    <row r="99" spans="3:11" ht="18">
      <c r="C99" s="166"/>
      <c r="D99" s="163">
        <f>D98*35.315</f>
        <v>0</v>
      </c>
      <c r="E99" s="164" t="s">
        <v>229</v>
      </c>
      <c r="F99" s="165" t="s">
        <v>216</v>
      </c>
      <c r="G99" s="166"/>
      <c r="H99" s="163">
        <f>H98/1020*'Input - Output'!F35*'Input - Output'!F36*'Input - Output'!F37</f>
        <v>0</v>
      </c>
      <c r="I99" s="164" t="s">
        <v>229</v>
      </c>
      <c r="J99" s="45"/>
      <c r="K99" s="8"/>
    </row>
    <row r="100" spans="3:11" ht="15">
      <c r="C100" s="166"/>
      <c r="D100" s="163">
        <f>1020*D99/(365*24)</f>
        <v>0</v>
      </c>
      <c r="E100" s="164" t="s">
        <v>218</v>
      </c>
      <c r="F100" s="165"/>
      <c r="G100" s="163"/>
      <c r="H100" s="167"/>
      <c r="I100" s="163"/>
      <c r="J100" s="45"/>
      <c r="K100" s="8"/>
    </row>
    <row r="101" spans="3:11" ht="15.75" thickBot="1">
      <c r="C101" s="166"/>
      <c r="D101" s="163"/>
      <c r="E101" s="164"/>
      <c r="F101" s="165"/>
      <c r="G101" s="163"/>
      <c r="H101" s="167"/>
      <c r="I101" s="163"/>
      <c r="J101" s="45"/>
      <c r="K101" s="8"/>
    </row>
    <row r="102" spans="3:13" ht="15">
      <c r="C102" s="125"/>
      <c r="D102" s="126"/>
      <c r="E102" s="441" t="s">
        <v>203</v>
      </c>
      <c r="F102" s="441"/>
      <c r="G102" s="441"/>
      <c r="H102" s="441"/>
      <c r="I102" s="441"/>
      <c r="J102" s="441"/>
      <c r="K102" s="127" t="s">
        <v>54</v>
      </c>
      <c r="L102" s="446" t="s">
        <v>202</v>
      </c>
      <c r="M102" s="128"/>
    </row>
    <row r="103" spans="3:13" ht="18">
      <c r="C103" s="129"/>
      <c r="D103" s="130"/>
      <c r="E103" s="449" t="s">
        <v>204</v>
      </c>
      <c r="F103" s="449"/>
      <c r="G103" s="449"/>
      <c r="H103" s="449"/>
      <c r="I103" s="449"/>
      <c r="J103" s="449"/>
      <c r="K103" s="131" t="s">
        <v>56</v>
      </c>
      <c r="L103" s="447"/>
      <c r="M103" s="132"/>
    </row>
    <row r="104" spans="3:13" ht="15.75" thickBot="1">
      <c r="C104" s="133" t="s">
        <v>55</v>
      </c>
      <c r="D104" s="134" t="s">
        <v>205</v>
      </c>
      <c r="E104" s="450" t="s">
        <v>24</v>
      </c>
      <c r="F104" s="450"/>
      <c r="G104" s="439" t="s">
        <v>206</v>
      </c>
      <c r="H104" s="440"/>
      <c r="I104" s="439" t="s">
        <v>207</v>
      </c>
      <c r="J104" s="440"/>
      <c r="K104" s="135" t="s">
        <v>57</v>
      </c>
      <c r="L104" s="448"/>
      <c r="M104" s="136" t="s">
        <v>208</v>
      </c>
    </row>
    <row r="105" spans="3:13" ht="15">
      <c r="C105" s="137"/>
      <c r="D105" s="63"/>
      <c r="E105" s="138"/>
      <c r="F105" s="139"/>
      <c r="G105" s="140"/>
      <c r="H105" s="141"/>
      <c r="I105" s="142"/>
      <c r="J105" s="141"/>
      <c r="K105" s="143"/>
      <c r="L105" s="144"/>
      <c r="M105" s="132"/>
    </row>
    <row r="106" spans="3:13" ht="15">
      <c r="C106" s="62" t="s">
        <v>143</v>
      </c>
      <c r="D106" s="63" t="s">
        <v>144</v>
      </c>
      <c r="E106" s="437">
        <v>0.6</v>
      </c>
      <c r="F106" s="438"/>
      <c r="G106" s="140"/>
      <c r="H106" s="141">
        <v>0.6</v>
      </c>
      <c r="I106" s="142"/>
      <c r="J106" s="141">
        <v>0.6</v>
      </c>
      <c r="K106" s="145">
        <f aca="true" t="shared" si="9" ref="K106:K115">IF($D$98&gt;0,$D$99*IF($C$164=1,E106/1000000*0.4536,IF($C$164=2,H106/1000000*0.4536,J106/1000000*0.4536)),$H$99*IF($C$164=1,E106/1000000*0.4536,IF($C$164=2,H106/1000000*0.4536,J106/1000000*0.4536)))</f>
        <v>0</v>
      </c>
      <c r="L106" s="144" t="s">
        <v>131</v>
      </c>
      <c r="M106" s="132"/>
    </row>
    <row r="107" spans="3:13" ht="15">
      <c r="C107" s="64" t="s">
        <v>301</v>
      </c>
      <c r="D107" s="63" t="s">
        <v>58</v>
      </c>
      <c r="E107" s="437">
        <v>100</v>
      </c>
      <c r="F107" s="438"/>
      <c r="G107" s="140"/>
      <c r="H107" s="141">
        <v>50</v>
      </c>
      <c r="I107" s="142"/>
      <c r="J107" s="141">
        <v>32</v>
      </c>
      <c r="K107" s="145">
        <f t="shared" si="9"/>
        <v>0</v>
      </c>
      <c r="L107" s="144" t="str">
        <f>IF(C174=1,"B",IF(C174=2,"D","C"))</f>
        <v>C</v>
      </c>
      <c r="M107" s="132"/>
    </row>
    <row r="108" spans="3:13" ht="15">
      <c r="C108" s="62" t="s">
        <v>145</v>
      </c>
      <c r="D108" s="63" t="s">
        <v>146</v>
      </c>
      <c r="E108" s="437">
        <v>84</v>
      </c>
      <c r="F108" s="438"/>
      <c r="G108" s="140"/>
      <c r="H108" s="141">
        <v>84</v>
      </c>
      <c r="I108" s="142"/>
      <c r="J108" s="141">
        <v>84</v>
      </c>
      <c r="K108" s="145">
        <f t="shared" si="9"/>
        <v>0</v>
      </c>
      <c r="L108" s="144" t="s">
        <v>132</v>
      </c>
      <c r="M108" s="132"/>
    </row>
    <row r="109" spans="3:13" ht="15">
      <c r="C109" s="62" t="s">
        <v>147</v>
      </c>
      <c r="D109" s="63" t="s">
        <v>148</v>
      </c>
      <c r="E109" s="437">
        <v>2.2</v>
      </c>
      <c r="F109" s="438"/>
      <c r="G109" s="140"/>
      <c r="H109" s="141">
        <v>2.2</v>
      </c>
      <c r="I109" s="142"/>
      <c r="J109" s="141">
        <v>0.64</v>
      </c>
      <c r="K109" s="145">
        <f t="shared" si="9"/>
        <v>0</v>
      </c>
      <c r="L109" s="144" t="s">
        <v>209</v>
      </c>
      <c r="M109" s="132"/>
    </row>
    <row r="110" spans="3:13" ht="15">
      <c r="C110" s="64" t="s">
        <v>192</v>
      </c>
      <c r="D110" s="63" t="s">
        <v>1</v>
      </c>
      <c r="E110" s="437">
        <v>1.9</v>
      </c>
      <c r="F110" s="438"/>
      <c r="G110" s="140"/>
      <c r="H110" s="141">
        <v>1.9</v>
      </c>
      <c r="I110" s="142"/>
      <c r="J110" s="141">
        <v>1.9</v>
      </c>
      <c r="K110" s="145">
        <f t="shared" si="9"/>
        <v>0</v>
      </c>
      <c r="L110" s="144" t="s">
        <v>132</v>
      </c>
      <c r="M110" s="132"/>
    </row>
    <row r="111" spans="3:13" ht="15">
      <c r="C111" s="64" t="s">
        <v>149</v>
      </c>
      <c r="D111" s="146" t="s">
        <v>150</v>
      </c>
      <c r="E111" s="442">
        <v>120000</v>
      </c>
      <c r="F111" s="443"/>
      <c r="G111" s="143"/>
      <c r="H111" s="147">
        <v>120000</v>
      </c>
      <c r="I111" s="148"/>
      <c r="J111" s="147">
        <v>120000</v>
      </c>
      <c r="K111" s="145">
        <f t="shared" si="9"/>
        <v>0</v>
      </c>
      <c r="L111" s="144" t="s">
        <v>131</v>
      </c>
      <c r="M111" s="132"/>
    </row>
    <row r="112" spans="3:13" ht="15">
      <c r="C112" s="62" t="s">
        <v>151</v>
      </c>
      <c r="D112" s="63" t="s">
        <v>1</v>
      </c>
      <c r="E112" s="437">
        <v>11</v>
      </c>
      <c r="F112" s="438"/>
      <c r="G112" s="140"/>
      <c r="H112" s="141">
        <v>11</v>
      </c>
      <c r="I112" s="142"/>
      <c r="J112" s="141">
        <v>11</v>
      </c>
      <c r="K112" s="145">
        <f t="shared" si="9"/>
        <v>0</v>
      </c>
      <c r="L112" s="144" t="s">
        <v>132</v>
      </c>
      <c r="M112" s="132"/>
    </row>
    <row r="113" spans="3:13" ht="15">
      <c r="C113" s="62" t="s">
        <v>303</v>
      </c>
      <c r="D113" s="63" t="s">
        <v>1</v>
      </c>
      <c r="E113" s="437">
        <v>0.0005</v>
      </c>
      <c r="F113" s="438"/>
      <c r="G113" s="140"/>
      <c r="H113" s="149">
        <v>0.0005</v>
      </c>
      <c r="I113" s="150"/>
      <c r="J113" s="141">
        <v>0.0005</v>
      </c>
      <c r="K113" s="145">
        <f t="shared" si="9"/>
        <v>0</v>
      </c>
      <c r="L113" s="144" t="s">
        <v>210</v>
      </c>
      <c r="M113" s="132"/>
    </row>
    <row r="114" spans="3:13" ht="15">
      <c r="C114" s="62" t="s">
        <v>152</v>
      </c>
      <c r="D114" s="63" t="s">
        <v>153</v>
      </c>
      <c r="E114" s="437">
        <v>2.3</v>
      </c>
      <c r="F114" s="438"/>
      <c r="G114" s="140"/>
      <c r="H114" s="141">
        <v>2.3</v>
      </c>
      <c r="I114" s="142"/>
      <c r="J114" s="141">
        <v>2.3</v>
      </c>
      <c r="K114" s="145">
        <f t="shared" si="9"/>
        <v>0</v>
      </c>
      <c r="L114" s="144" t="s">
        <v>132</v>
      </c>
      <c r="M114" s="132"/>
    </row>
    <row r="115" spans="3:13" ht="15">
      <c r="C115" s="62" t="s">
        <v>302</v>
      </c>
      <c r="D115" s="63" t="s">
        <v>1</v>
      </c>
      <c r="E115" s="437">
        <v>5.5</v>
      </c>
      <c r="F115" s="438"/>
      <c r="G115" s="140"/>
      <c r="H115" s="141">
        <v>5.5</v>
      </c>
      <c r="I115" s="142"/>
      <c r="J115" s="141">
        <v>5.5</v>
      </c>
      <c r="K115" s="145">
        <f t="shared" si="9"/>
        <v>0</v>
      </c>
      <c r="L115" s="144" t="s">
        <v>133</v>
      </c>
      <c r="M115" s="151"/>
    </row>
    <row r="116" spans="3:13" ht="15">
      <c r="C116" s="62" t="s">
        <v>60</v>
      </c>
      <c r="D116" s="63" t="s">
        <v>61</v>
      </c>
      <c r="E116" s="152"/>
      <c r="F116" s="141">
        <v>2.4E-05</v>
      </c>
      <c r="G116" s="152"/>
      <c r="H116" s="141">
        <v>2.4E-05</v>
      </c>
      <c r="I116" s="152"/>
      <c r="J116" s="141">
        <v>2.4E-05</v>
      </c>
      <c r="K116" s="145">
        <f aca="true" t="shared" si="10" ref="K116:K143">IF($D$98&gt;0,$D$99*IF($C$164=1,F116/1000000*0.4536,IF($C$164=2,H116/1000000*0.4536,J116/1000000*0.4536)),$H$99*IF($C$164=1,F116/1000000*0.4536,IF($C$164=2,H116/1000000*0.4536,J116/1000000*0.4536)))</f>
        <v>0</v>
      </c>
      <c r="L116" s="144" t="s">
        <v>210</v>
      </c>
      <c r="M116" s="151"/>
    </row>
    <row r="117" spans="3:13" ht="15">
      <c r="C117" s="62" t="s">
        <v>62</v>
      </c>
      <c r="D117" s="63" t="s">
        <v>63</v>
      </c>
      <c r="E117" s="153" t="s">
        <v>64</v>
      </c>
      <c r="F117" s="154">
        <v>1.8E-06</v>
      </c>
      <c r="G117" s="153" t="s">
        <v>64</v>
      </c>
      <c r="H117" s="154">
        <v>1.8E-06</v>
      </c>
      <c r="I117" s="153" t="s">
        <v>64</v>
      </c>
      <c r="J117" s="154">
        <v>1.8E-06</v>
      </c>
      <c r="K117" s="145">
        <f t="shared" si="10"/>
        <v>0</v>
      </c>
      <c r="L117" s="144" t="s">
        <v>209</v>
      </c>
      <c r="M117" s="151" t="s">
        <v>211</v>
      </c>
    </row>
    <row r="118" spans="3:13" ht="15">
      <c r="C118" s="62" t="s">
        <v>65</v>
      </c>
      <c r="D118" s="63" t="s">
        <v>66</v>
      </c>
      <c r="E118" s="153" t="s">
        <v>64</v>
      </c>
      <c r="F118" s="141">
        <v>1.6E-05</v>
      </c>
      <c r="G118" s="153" t="s">
        <v>64</v>
      </c>
      <c r="H118" s="141">
        <v>1.6E-05</v>
      </c>
      <c r="I118" s="153" t="s">
        <v>64</v>
      </c>
      <c r="J118" s="141">
        <v>1.6E-05</v>
      </c>
      <c r="K118" s="145">
        <f t="shared" si="10"/>
        <v>0</v>
      </c>
      <c r="L118" s="144" t="s">
        <v>209</v>
      </c>
      <c r="M118" s="151" t="s">
        <v>211</v>
      </c>
    </row>
    <row r="119" spans="3:13" ht="15">
      <c r="C119" s="62" t="s">
        <v>67</v>
      </c>
      <c r="D119" s="63" t="s">
        <v>68</v>
      </c>
      <c r="E119" s="153" t="s">
        <v>64</v>
      </c>
      <c r="F119" s="141">
        <v>1.8E-06</v>
      </c>
      <c r="G119" s="153" t="s">
        <v>64</v>
      </c>
      <c r="H119" s="141">
        <v>1.8E-06</v>
      </c>
      <c r="I119" s="153" t="s">
        <v>64</v>
      </c>
      <c r="J119" s="141">
        <v>1.8E-06</v>
      </c>
      <c r="K119" s="145">
        <f t="shared" si="10"/>
        <v>0</v>
      </c>
      <c r="L119" s="144" t="s">
        <v>209</v>
      </c>
      <c r="M119" s="151" t="s">
        <v>211</v>
      </c>
    </row>
    <row r="120" spans="3:13" ht="15">
      <c r="C120" s="64" t="s">
        <v>69</v>
      </c>
      <c r="D120" s="63" t="s">
        <v>70</v>
      </c>
      <c r="E120" s="153" t="s">
        <v>64</v>
      </c>
      <c r="F120" s="141">
        <v>1.8E-06</v>
      </c>
      <c r="G120" s="153" t="s">
        <v>64</v>
      </c>
      <c r="H120" s="141">
        <v>1.8E-06</v>
      </c>
      <c r="I120" s="153" t="s">
        <v>64</v>
      </c>
      <c r="J120" s="141">
        <v>1.8E-06</v>
      </c>
      <c r="K120" s="145">
        <f t="shared" si="10"/>
        <v>0</v>
      </c>
      <c r="L120" s="144" t="s">
        <v>209</v>
      </c>
      <c r="M120" s="151" t="s">
        <v>211</v>
      </c>
    </row>
    <row r="121" spans="3:13" ht="15">
      <c r="C121" s="62" t="s">
        <v>71</v>
      </c>
      <c r="D121" s="63" t="s">
        <v>72</v>
      </c>
      <c r="E121" s="153" t="s">
        <v>64</v>
      </c>
      <c r="F121" s="141">
        <v>2.4E-06</v>
      </c>
      <c r="G121" s="153" t="s">
        <v>64</v>
      </c>
      <c r="H121" s="141">
        <v>2.4E-06</v>
      </c>
      <c r="I121" s="153" t="s">
        <v>64</v>
      </c>
      <c r="J121" s="141">
        <v>2.4E-06</v>
      </c>
      <c r="K121" s="145">
        <f t="shared" si="10"/>
        <v>0</v>
      </c>
      <c r="L121" s="144" t="s">
        <v>209</v>
      </c>
      <c r="M121" s="151"/>
    </row>
    <row r="122" spans="3:13" ht="15">
      <c r="C122" s="62" t="s">
        <v>212</v>
      </c>
      <c r="D122" s="63" t="s">
        <v>74</v>
      </c>
      <c r="E122" s="153" t="s">
        <v>64</v>
      </c>
      <c r="F122" s="141">
        <v>1.8E-06</v>
      </c>
      <c r="G122" s="153" t="s">
        <v>64</v>
      </c>
      <c r="H122" s="141">
        <v>1.8E-06</v>
      </c>
      <c r="I122" s="153" t="s">
        <v>64</v>
      </c>
      <c r="J122" s="141">
        <v>1.8E-06</v>
      </c>
      <c r="K122" s="145">
        <f t="shared" si="10"/>
        <v>0</v>
      </c>
      <c r="L122" s="144" t="s">
        <v>209</v>
      </c>
      <c r="M122" s="151" t="s">
        <v>211</v>
      </c>
    </row>
    <row r="123" spans="3:13" ht="15">
      <c r="C123" s="62" t="s">
        <v>75</v>
      </c>
      <c r="D123" s="63" t="s">
        <v>76</v>
      </c>
      <c r="E123" s="152"/>
      <c r="F123" s="141">
        <v>0.0021</v>
      </c>
      <c r="G123" s="152"/>
      <c r="H123" s="141">
        <v>0.0021</v>
      </c>
      <c r="I123" s="152"/>
      <c r="J123" s="141">
        <v>0.0021</v>
      </c>
      <c r="K123" s="145">
        <f t="shared" si="10"/>
        <v>0</v>
      </c>
      <c r="L123" s="144" t="s">
        <v>132</v>
      </c>
      <c r="M123" s="151"/>
    </row>
    <row r="124" spans="3:13" ht="15">
      <c r="C124" s="62" t="s">
        <v>77</v>
      </c>
      <c r="D124" s="63" t="s">
        <v>78</v>
      </c>
      <c r="E124" s="153" t="s">
        <v>64</v>
      </c>
      <c r="F124" s="141">
        <v>1.2E-06</v>
      </c>
      <c r="G124" s="153" t="s">
        <v>64</v>
      </c>
      <c r="H124" s="141">
        <v>1.2E-06</v>
      </c>
      <c r="I124" s="153" t="s">
        <v>64</v>
      </c>
      <c r="J124" s="141">
        <v>1.2E-06</v>
      </c>
      <c r="K124" s="145">
        <f t="shared" si="10"/>
        <v>0</v>
      </c>
      <c r="L124" s="144" t="s">
        <v>209</v>
      </c>
      <c r="M124" s="151" t="s">
        <v>211</v>
      </c>
    </row>
    <row r="125" spans="3:13" ht="15">
      <c r="C125" s="62" t="s">
        <v>79</v>
      </c>
      <c r="D125" s="63" t="s">
        <v>80</v>
      </c>
      <c r="E125" s="153" t="s">
        <v>64</v>
      </c>
      <c r="F125" s="141">
        <v>1.8E-06</v>
      </c>
      <c r="G125" s="153" t="s">
        <v>64</v>
      </c>
      <c r="H125" s="141">
        <v>1.8E-06</v>
      </c>
      <c r="I125" s="153" t="s">
        <v>64</v>
      </c>
      <c r="J125" s="141">
        <v>1.8E-06</v>
      </c>
      <c r="K125" s="145">
        <f t="shared" si="10"/>
        <v>0</v>
      </c>
      <c r="L125" s="144" t="s">
        <v>209</v>
      </c>
      <c r="M125" s="151" t="s">
        <v>211</v>
      </c>
    </row>
    <row r="126" spans="3:13" ht="15">
      <c r="C126" s="62" t="s">
        <v>265</v>
      </c>
      <c r="D126" s="63" t="s">
        <v>82</v>
      </c>
      <c r="E126" s="153" t="s">
        <v>64</v>
      </c>
      <c r="F126" s="141">
        <v>1.2E-06</v>
      </c>
      <c r="G126" s="153" t="s">
        <v>64</v>
      </c>
      <c r="H126" s="141">
        <v>1.2E-06</v>
      </c>
      <c r="I126" s="153" t="s">
        <v>64</v>
      </c>
      <c r="J126" s="141">
        <v>1.2E-06</v>
      </c>
      <c r="K126" s="145">
        <f t="shared" si="10"/>
        <v>0</v>
      </c>
      <c r="L126" s="144" t="s">
        <v>209</v>
      </c>
      <c r="M126" s="151" t="s">
        <v>211</v>
      </c>
    </row>
    <row r="127" spans="3:13" ht="15">
      <c r="C127" s="62" t="s">
        <v>243</v>
      </c>
      <c r="D127" s="63" t="s">
        <v>244</v>
      </c>
      <c r="E127" s="153" t="s">
        <v>64</v>
      </c>
      <c r="F127" s="141">
        <v>1.8E-06</v>
      </c>
      <c r="G127" s="153" t="s">
        <v>64</v>
      </c>
      <c r="H127" s="141">
        <v>1.8E-06</v>
      </c>
      <c r="I127" s="153" t="s">
        <v>64</v>
      </c>
      <c r="J127" s="141">
        <v>1.8E-06</v>
      </c>
      <c r="K127" s="145">
        <f t="shared" si="10"/>
        <v>0</v>
      </c>
      <c r="L127" s="144" t="s">
        <v>209</v>
      </c>
      <c r="M127" s="151" t="s">
        <v>211</v>
      </c>
    </row>
    <row r="128" spans="3:13" ht="15">
      <c r="C128" s="62" t="s">
        <v>83</v>
      </c>
      <c r="D128" s="63" t="s">
        <v>84</v>
      </c>
      <c r="E128" s="152"/>
      <c r="F128" s="141">
        <v>2.1</v>
      </c>
      <c r="G128" s="152"/>
      <c r="H128" s="141">
        <v>2.1</v>
      </c>
      <c r="I128" s="152"/>
      <c r="J128" s="141">
        <v>2.1</v>
      </c>
      <c r="K128" s="145">
        <f t="shared" si="10"/>
        <v>0</v>
      </c>
      <c r="L128" s="144" t="s">
        <v>209</v>
      </c>
      <c r="M128" s="151"/>
    </row>
    <row r="129" spans="3:13" ht="15">
      <c r="C129" s="62" t="s">
        <v>85</v>
      </c>
      <c r="D129" s="63" t="s">
        <v>86</v>
      </c>
      <c r="E129" s="153" t="s">
        <v>64</v>
      </c>
      <c r="F129" s="141">
        <v>1.8E-06</v>
      </c>
      <c r="G129" s="153" t="s">
        <v>64</v>
      </c>
      <c r="H129" s="141">
        <v>1.8E-06</v>
      </c>
      <c r="I129" s="153" t="s">
        <v>64</v>
      </c>
      <c r="J129" s="141">
        <v>1.8E-06</v>
      </c>
      <c r="K129" s="145">
        <f t="shared" si="10"/>
        <v>0</v>
      </c>
      <c r="L129" s="144" t="s">
        <v>209</v>
      </c>
      <c r="M129" s="151" t="s">
        <v>211</v>
      </c>
    </row>
    <row r="130" spans="3:13" ht="15">
      <c r="C130" s="62" t="s">
        <v>87</v>
      </c>
      <c r="D130" s="63" t="s">
        <v>88</v>
      </c>
      <c r="E130" s="153" t="s">
        <v>64</v>
      </c>
      <c r="F130" s="141">
        <v>1.2E-06</v>
      </c>
      <c r="G130" s="153" t="s">
        <v>64</v>
      </c>
      <c r="H130" s="141">
        <v>1.2E-06</v>
      </c>
      <c r="I130" s="153" t="s">
        <v>64</v>
      </c>
      <c r="J130" s="141">
        <v>1.2E-06</v>
      </c>
      <c r="K130" s="145">
        <f t="shared" si="10"/>
        <v>0</v>
      </c>
      <c r="L130" s="144" t="s">
        <v>209</v>
      </c>
      <c r="M130" s="151" t="s">
        <v>211</v>
      </c>
    </row>
    <row r="131" spans="3:13" ht="15">
      <c r="C131" s="62" t="s">
        <v>89</v>
      </c>
      <c r="D131" s="63" t="s">
        <v>90</v>
      </c>
      <c r="E131" s="152"/>
      <c r="F131" s="141">
        <v>0.0012</v>
      </c>
      <c r="G131" s="152"/>
      <c r="H131" s="141">
        <v>0.0012</v>
      </c>
      <c r="I131" s="152"/>
      <c r="J131" s="141">
        <v>0.0012</v>
      </c>
      <c r="K131" s="145">
        <f t="shared" si="10"/>
        <v>0</v>
      </c>
      <c r="L131" s="144" t="s">
        <v>209</v>
      </c>
      <c r="M131" s="151"/>
    </row>
    <row r="132" spans="3:13" ht="15">
      <c r="C132" s="62" t="s">
        <v>91</v>
      </c>
      <c r="D132" s="63" t="s">
        <v>92</v>
      </c>
      <c r="E132" s="152"/>
      <c r="F132" s="141">
        <v>3.1</v>
      </c>
      <c r="G132" s="152"/>
      <c r="H132" s="141">
        <v>3.1</v>
      </c>
      <c r="I132" s="152"/>
      <c r="J132" s="141">
        <v>3.1</v>
      </c>
      <c r="K132" s="145">
        <f t="shared" si="10"/>
        <v>0</v>
      </c>
      <c r="L132" s="144" t="s">
        <v>209</v>
      </c>
      <c r="M132" s="151"/>
    </row>
    <row r="133" spans="3:13" ht="15">
      <c r="C133" s="62" t="s">
        <v>93</v>
      </c>
      <c r="D133" s="63" t="s">
        <v>94</v>
      </c>
      <c r="E133" s="152"/>
      <c r="F133" s="141">
        <v>3E-06</v>
      </c>
      <c r="G133" s="152"/>
      <c r="H133" s="141">
        <v>3E-06</v>
      </c>
      <c r="I133" s="152"/>
      <c r="J133" s="141">
        <v>3E-06</v>
      </c>
      <c r="K133" s="145">
        <f t="shared" si="10"/>
        <v>0</v>
      </c>
      <c r="L133" s="144" t="s">
        <v>209</v>
      </c>
      <c r="M133" s="151" t="s">
        <v>211</v>
      </c>
    </row>
    <row r="134" spans="3:13" ht="15">
      <c r="C134" s="62" t="s">
        <v>95</v>
      </c>
      <c r="D134" s="63" t="s">
        <v>96</v>
      </c>
      <c r="E134" s="152"/>
      <c r="F134" s="141">
        <v>2.8E-06</v>
      </c>
      <c r="G134" s="152"/>
      <c r="H134" s="141">
        <v>2.8E-06</v>
      </c>
      <c r="I134" s="152"/>
      <c r="J134" s="141">
        <v>2.8E-06</v>
      </c>
      <c r="K134" s="145">
        <f t="shared" si="10"/>
        <v>0</v>
      </c>
      <c r="L134" s="144" t="s">
        <v>209</v>
      </c>
      <c r="M134" s="151" t="s">
        <v>211</v>
      </c>
    </row>
    <row r="135" spans="3:13" ht="15">
      <c r="C135" s="62" t="s">
        <v>97</v>
      </c>
      <c r="D135" s="63" t="s">
        <v>98</v>
      </c>
      <c r="E135" s="152"/>
      <c r="F135" s="141">
        <v>0.075</v>
      </c>
      <c r="G135" s="152"/>
      <c r="H135" s="141">
        <v>0.075</v>
      </c>
      <c r="I135" s="152"/>
      <c r="J135" s="141">
        <v>0.075</v>
      </c>
      <c r="K135" s="145">
        <f t="shared" si="10"/>
        <v>0</v>
      </c>
      <c r="L135" s="144" t="s">
        <v>132</v>
      </c>
      <c r="M135" s="151"/>
    </row>
    <row r="136" spans="3:13" ht="15">
      <c r="C136" s="62" t="s">
        <v>99</v>
      </c>
      <c r="D136" s="63" t="s">
        <v>100</v>
      </c>
      <c r="E136" s="152"/>
      <c r="F136" s="141">
        <v>1.8</v>
      </c>
      <c r="G136" s="152"/>
      <c r="H136" s="141">
        <v>1.8</v>
      </c>
      <c r="I136" s="152"/>
      <c r="J136" s="141">
        <v>1.8</v>
      </c>
      <c r="K136" s="145">
        <f t="shared" si="10"/>
        <v>0</v>
      </c>
      <c r="L136" s="144" t="s">
        <v>209</v>
      </c>
      <c r="M136" s="151"/>
    </row>
    <row r="137" spans="3:13" ht="15">
      <c r="C137" s="62" t="s">
        <v>101</v>
      </c>
      <c r="D137" s="63" t="s">
        <v>102</v>
      </c>
      <c r="E137" s="153" t="s">
        <v>64</v>
      </c>
      <c r="F137" s="141">
        <v>1.8E-06</v>
      </c>
      <c r="G137" s="153" t="s">
        <v>64</v>
      </c>
      <c r="H137" s="141">
        <v>1.8E-06</v>
      </c>
      <c r="I137" s="153" t="s">
        <v>64</v>
      </c>
      <c r="J137" s="141">
        <v>1.8E-06</v>
      </c>
      <c r="K137" s="145">
        <f t="shared" si="10"/>
        <v>0</v>
      </c>
      <c r="L137" s="144" t="s">
        <v>209</v>
      </c>
      <c r="M137" s="151" t="s">
        <v>211</v>
      </c>
    </row>
    <row r="138" spans="3:13" ht="15">
      <c r="C138" s="62" t="s">
        <v>103</v>
      </c>
      <c r="D138" s="63" t="s">
        <v>104</v>
      </c>
      <c r="E138" s="152"/>
      <c r="F138" s="141">
        <v>0.00061</v>
      </c>
      <c r="G138" s="152"/>
      <c r="H138" s="141">
        <v>0.00061</v>
      </c>
      <c r="I138" s="152"/>
      <c r="J138" s="141">
        <v>0.00061</v>
      </c>
      <c r="K138" s="145">
        <f t="shared" si="10"/>
        <v>0</v>
      </c>
      <c r="L138" s="144" t="s">
        <v>209</v>
      </c>
      <c r="M138" s="151"/>
    </row>
    <row r="139" spans="3:13" ht="15">
      <c r="C139" s="62" t="s">
        <v>105</v>
      </c>
      <c r="D139" s="63" t="s">
        <v>106</v>
      </c>
      <c r="E139" s="152"/>
      <c r="F139" s="141">
        <v>2.6</v>
      </c>
      <c r="G139" s="152"/>
      <c r="H139" s="141">
        <v>2.6</v>
      </c>
      <c r="I139" s="152"/>
      <c r="J139" s="141">
        <v>2.6</v>
      </c>
      <c r="K139" s="145">
        <f t="shared" si="10"/>
        <v>0</v>
      </c>
      <c r="L139" s="144" t="s">
        <v>209</v>
      </c>
      <c r="M139" s="151"/>
    </row>
    <row r="140" spans="3:13" ht="15">
      <c r="C140" s="62" t="s">
        <v>107</v>
      </c>
      <c r="D140" s="63" t="s">
        <v>108</v>
      </c>
      <c r="E140" s="152"/>
      <c r="F140" s="141">
        <v>1.7E-05</v>
      </c>
      <c r="G140" s="152"/>
      <c r="H140" s="141">
        <v>1.7E-05</v>
      </c>
      <c r="I140" s="152"/>
      <c r="J140" s="141">
        <v>1.7E-05</v>
      </c>
      <c r="K140" s="145">
        <f t="shared" si="10"/>
        <v>0</v>
      </c>
      <c r="L140" s="144" t="s">
        <v>210</v>
      </c>
      <c r="M140" s="151" t="s">
        <v>211</v>
      </c>
    </row>
    <row r="141" spans="3:13" ht="15">
      <c r="C141" s="62" t="s">
        <v>109</v>
      </c>
      <c r="D141" s="63" t="s">
        <v>110</v>
      </c>
      <c r="E141" s="152"/>
      <c r="F141" s="141">
        <v>1.6</v>
      </c>
      <c r="G141" s="152"/>
      <c r="H141" s="141">
        <v>1.6</v>
      </c>
      <c r="I141" s="152"/>
      <c r="J141" s="141">
        <v>1.6</v>
      </c>
      <c r="K141" s="145">
        <f t="shared" si="10"/>
        <v>0</v>
      </c>
      <c r="L141" s="144" t="s">
        <v>209</v>
      </c>
      <c r="M141" s="151"/>
    </row>
    <row r="142" spans="3:13" ht="15">
      <c r="C142" s="62" t="s">
        <v>111</v>
      </c>
      <c r="D142" s="63" t="s">
        <v>112</v>
      </c>
      <c r="E142" s="152"/>
      <c r="F142" s="141">
        <v>5E-05</v>
      </c>
      <c r="G142" s="152"/>
      <c r="H142" s="141">
        <v>5E-05</v>
      </c>
      <c r="I142" s="152"/>
      <c r="J142" s="141">
        <v>5E-05</v>
      </c>
      <c r="K142" s="145">
        <f t="shared" si="10"/>
        <v>0</v>
      </c>
      <c r="L142" s="144" t="s">
        <v>209</v>
      </c>
      <c r="M142" s="151" t="s">
        <v>211</v>
      </c>
    </row>
    <row r="143" spans="3:13" ht="15">
      <c r="C143" s="62" t="s">
        <v>113</v>
      </c>
      <c r="D143" s="63" t="s">
        <v>114</v>
      </c>
      <c r="E143" s="152"/>
      <c r="F143" s="141">
        <v>0.0034</v>
      </c>
      <c r="G143" s="152"/>
      <c r="H143" s="141">
        <v>0.0034</v>
      </c>
      <c r="I143" s="152"/>
      <c r="J143" s="141">
        <v>0.0034</v>
      </c>
      <c r="K143" s="145">
        <f t="shared" si="10"/>
        <v>0</v>
      </c>
      <c r="L143" s="144" t="s">
        <v>133</v>
      </c>
      <c r="M143" s="151"/>
    </row>
    <row r="144" spans="3:13" ht="15">
      <c r="C144" s="62" t="s">
        <v>172</v>
      </c>
      <c r="D144" s="63" t="s">
        <v>1</v>
      </c>
      <c r="E144" s="152"/>
      <c r="F144" s="141" t="s">
        <v>1</v>
      </c>
      <c r="G144" s="152"/>
      <c r="H144" s="141" t="s">
        <v>1</v>
      </c>
      <c r="I144" s="152"/>
      <c r="J144" s="141" t="s">
        <v>1</v>
      </c>
      <c r="K144" s="145">
        <f>SUMIF(M117:M143,M144,K117:K143)</f>
        <v>0</v>
      </c>
      <c r="L144" s="144" t="s">
        <v>209</v>
      </c>
      <c r="M144" s="151" t="s">
        <v>211</v>
      </c>
    </row>
    <row r="145" spans="3:13" ht="15">
      <c r="C145" s="62" t="s">
        <v>154</v>
      </c>
      <c r="D145" s="63" t="s">
        <v>155</v>
      </c>
      <c r="E145" s="153"/>
      <c r="F145" s="141">
        <v>0.0002</v>
      </c>
      <c r="G145" s="153"/>
      <c r="H145" s="141">
        <v>0.0002</v>
      </c>
      <c r="I145" s="153"/>
      <c r="J145" s="141">
        <v>0.0002</v>
      </c>
      <c r="K145" s="145">
        <f aca="true" t="shared" si="11" ref="K145:K158">IF($D$98&gt;0,$D$99*IF($C$164=1,F145/1000000*0.4536,IF($C$164=2,H145/1000000*0.4536,J145/1000000*0.4536)),$H$99*IF($C$164=1,F145/1000000*0.4536,IF($C$164=2,H145/1000000*0.4536,J145/1000000*0.4536)))</f>
        <v>0</v>
      </c>
      <c r="L145" s="144" t="s">
        <v>209</v>
      </c>
      <c r="M145" s="132"/>
    </row>
    <row r="146" spans="3:13" ht="15">
      <c r="C146" s="62" t="s">
        <v>156</v>
      </c>
      <c r="D146" s="63" t="s">
        <v>157</v>
      </c>
      <c r="E146" s="153"/>
      <c r="F146" s="141">
        <v>0.0044</v>
      </c>
      <c r="G146" s="153"/>
      <c r="H146" s="141">
        <v>0.0044</v>
      </c>
      <c r="I146" s="153"/>
      <c r="J146" s="141">
        <v>0.0044</v>
      </c>
      <c r="K146" s="145">
        <f t="shared" si="11"/>
        <v>0</v>
      </c>
      <c r="L146" s="144" t="s">
        <v>210</v>
      </c>
      <c r="M146" s="132"/>
    </row>
    <row r="147" spans="3:13" ht="15">
      <c r="C147" s="62" t="s">
        <v>158</v>
      </c>
      <c r="D147" s="63" t="s">
        <v>159</v>
      </c>
      <c r="E147" s="153" t="s">
        <v>64</v>
      </c>
      <c r="F147" s="141">
        <v>1.2E-05</v>
      </c>
      <c r="G147" s="153" t="s">
        <v>64</v>
      </c>
      <c r="H147" s="141">
        <v>1.2E-05</v>
      </c>
      <c r="I147" s="153" t="s">
        <v>64</v>
      </c>
      <c r="J147" s="141">
        <v>1.2E-05</v>
      </c>
      <c r="K147" s="145">
        <f t="shared" si="11"/>
        <v>0</v>
      </c>
      <c r="L147" s="144" t="s">
        <v>209</v>
      </c>
      <c r="M147" s="132"/>
    </row>
    <row r="148" spans="3:13" ht="15">
      <c r="C148" s="62" t="s">
        <v>304</v>
      </c>
      <c r="D148" s="63" t="s">
        <v>1</v>
      </c>
      <c r="E148" s="153"/>
      <c r="F148" s="141">
        <v>0.0011</v>
      </c>
      <c r="G148" s="153"/>
      <c r="H148" s="141">
        <v>0.0011</v>
      </c>
      <c r="I148" s="153"/>
      <c r="J148" s="141">
        <v>0.0011</v>
      </c>
      <c r="K148" s="145">
        <f t="shared" si="11"/>
        <v>0</v>
      </c>
      <c r="L148" s="144" t="s">
        <v>210</v>
      </c>
      <c r="M148" s="132"/>
    </row>
    <row r="149" spans="3:13" ht="15">
      <c r="C149" s="62" t="s">
        <v>314</v>
      </c>
      <c r="D149" s="63" t="s">
        <v>1</v>
      </c>
      <c r="E149" s="153"/>
      <c r="F149" s="141">
        <v>0.0014</v>
      </c>
      <c r="G149" s="153"/>
      <c r="H149" s="141">
        <v>0.0014</v>
      </c>
      <c r="I149" s="153"/>
      <c r="J149" s="141">
        <v>0.0014</v>
      </c>
      <c r="K149" s="145">
        <f t="shared" si="11"/>
        <v>0</v>
      </c>
      <c r="L149" s="144" t="s">
        <v>210</v>
      </c>
      <c r="M149" s="132"/>
    </row>
    <row r="150" spans="3:13" ht="15">
      <c r="C150" s="62" t="s">
        <v>160</v>
      </c>
      <c r="D150" s="63" t="s">
        <v>161</v>
      </c>
      <c r="E150" s="153"/>
      <c r="F150" s="141">
        <v>8.4E-05</v>
      </c>
      <c r="G150" s="153"/>
      <c r="H150" s="141">
        <v>8.4E-05</v>
      </c>
      <c r="I150" s="153"/>
      <c r="J150" s="141">
        <v>8.4E-05</v>
      </c>
      <c r="K150" s="145">
        <f t="shared" si="11"/>
        <v>0</v>
      </c>
      <c r="L150" s="144" t="s">
        <v>210</v>
      </c>
      <c r="M150" s="132"/>
    </row>
    <row r="151" spans="3:13" ht="15">
      <c r="C151" s="62" t="s">
        <v>162</v>
      </c>
      <c r="D151" s="63" t="s">
        <v>163</v>
      </c>
      <c r="E151" s="153"/>
      <c r="F151" s="141">
        <v>0.00085</v>
      </c>
      <c r="G151" s="153"/>
      <c r="H151" s="141">
        <v>0.00085</v>
      </c>
      <c r="I151" s="153"/>
      <c r="J151" s="141">
        <v>0.00085</v>
      </c>
      <c r="K151" s="145">
        <f t="shared" si="11"/>
        <v>0</v>
      </c>
      <c r="L151" s="144" t="s">
        <v>133</v>
      </c>
      <c r="M151" s="132"/>
    </row>
    <row r="152" spans="3:13" ht="15">
      <c r="C152" s="62" t="s">
        <v>306</v>
      </c>
      <c r="D152" s="63" t="s">
        <v>1</v>
      </c>
      <c r="E152" s="153"/>
      <c r="F152" s="141">
        <v>0.00038</v>
      </c>
      <c r="G152" s="153"/>
      <c r="H152" s="141">
        <v>0.00038</v>
      </c>
      <c r="I152" s="153"/>
      <c r="J152" s="141">
        <v>0.00038</v>
      </c>
      <c r="K152" s="145">
        <f t="shared" si="11"/>
        <v>0</v>
      </c>
      <c r="L152" s="144" t="s">
        <v>210</v>
      </c>
      <c r="M152" s="132"/>
    </row>
    <row r="153" spans="3:13" ht="15">
      <c r="C153" s="62" t="s">
        <v>307</v>
      </c>
      <c r="D153" s="63" t="s">
        <v>1</v>
      </c>
      <c r="E153" s="153"/>
      <c r="F153" s="141">
        <v>0.00026</v>
      </c>
      <c r="G153" s="153"/>
      <c r="H153" s="141">
        <v>0.00026</v>
      </c>
      <c r="I153" s="153"/>
      <c r="J153" s="141">
        <v>0.00026</v>
      </c>
      <c r="K153" s="145">
        <f t="shared" si="11"/>
        <v>0</v>
      </c>
      <c r="L153" s="144" t="s">
        <v>210</v>
      </c>
      <c r="M153" s="132"/>
    </row>
    <row r="154" spans="3:13" ht="15">
      <c r="C154" s="62" t="s">
        <v>164</v>
      </c>
      <c r="D154" s="63" t="s">
        <v>165</v>
      </c>
      <c r="E154" s="153"/>
      <c r="F154" s="141">
        <v>0.0011</v>
      </c>
      <c r="G154" s="153"/>
      <c r="H154" s="141">
        <v>0.0011</v>
      </c>
      <c r="I154" s="153"/>
      <c r="J154" s="141">
        <v>0.0011</v>
      </c>
      <c r="K154" s="145">
        <f t="shared" si="11"/>
        <v>0</v>
      </c>
      <c r="L154" s="144" t="s">
        <v>210</v>
      </c>
      <c r="M154" s="132"/>
    </row>
    <row r="155" spans="3:13" ht="15">
      <c r="C155" s="62" t="s">
        <v>308</v>
      </c>
      <c r="D155" s="63" t="s">
        <v>1</v>
      </c>
      <c r="E155" s="153"/>
      <c r="F155" s="141">
        <v>0.0021</v>
      </c>
      <c r="G155" s="153"/>
      <c r="H155" s="141">
        <v>0.0021</v>
      </c>
      <c r="I155" s="153"/>
      <c r="J155" s="141">
        <v>0.0021</v>
      </c>
      <c r="K155" s="145">
        <f t="shared" si="11"/>
        <v>0</v>
      </c>
      <c r="L155" s="144" t="s">
        <v>133</v>
      </c>
      <c r="M155" s="132"/>
    </row>
    <row r="156" spans="3:13" ht="15">
      <c r="C156" s="62" t="s">
        <v>166</v>
      </c>
      <c r="D156" s="63" t="s">
        <v>167</v>
      </c>
      <c r="E156" s="153"/>
      <c r="F156" s="141">
        <v>2.4E-05</v>
      </c>
      <c r="G156" s="153"/>
      <c r="H156" s="141">
        <v>2.4E-05</v>
      </c>
      <c r="I156" s="153"/>
      <c r="J156" s="141">
        <v>2.4E-05</v>
      </c>
      <c r="K156" s="145">
        <f t="shared" si="11"/>
        <v>0</v>
      </c>
      <c r="L156" s="144" t="s">
        <v>209</v>
      </c>
      <c r="M156" s="132"/>
    </row>
    <row r="157" spans="3:13" ht="15">
      <c r="C157" s="62" t="s">
        <v>168</v>
      </c>
      <c r="D157" s="63" t="s">
        <v>169</v>
      </c>
      <c r="E157" s="153"/>
      <c r="F157" s="141">
        <v>0.0023</v>
      </c>
      <c r="G157" s="153"/>
      <c r="H157" s="141">
        <v>0.0023</v>
      </c>
      <c r="I157" s="153"/>
      <c r="J157" s="141">
        <v>0.0023</v>
      </c>
      <c r="K157" s="145">
        <f t="shared" si="11"/>
        <v>0</v>
      </c>
      <c r="L157" s="144" t="s">
        <v>210</v>
      </c>
      <c r="M157" s="132"/>
    </row>
    <row r="158" spans="3:13" ht="15.75" thickBot="1">
      <c r="C158" s="65" t="s">
        <v>170</v>
      </c>
      <c r="D158" s="66" t="s">
        <v>171</v>
      </c>
      <c r="E158" s="155"/>
      <c r="F158" s="156">
        <v>0.029</v>
      </c>
      <c r="G158" s="155"/>
      <c r="H158" s="156">
        <v>0.029</v>
      </c>
      <c r="I158" s="155"/>
      <c r="J158" s="156">
        <v>0.029</v>
      </c>
      <c r="K158" s="168">
        <f t="shared" si="11"/>
        <v>0</v>
      </c>
      <c r="L158" s="157" t="s">
        <v>209</v>
      </c>
      <c r="M158" s="158"/>
    </row>
    <row r="159" ht="12.75" customHeight="1">
      <c r="E159" s="13"/>
    </row>
    <row r="160" spans="3:5" ht="15" hidden="1">
      <c r="C160" s="287" t="s">
        <v>39</v>
      </c>
      <c r="D160" s="288"/>
      <c r="E160" s="289"/>
    </row>
    <row r="161" spans="3:5" ht="15" hidden="1">
      <c r="C161" s="290" t="s">
        <v>224</v>
      </c>
      <c r="D161" s="291"/>
      <c r="E161" s="292"/>
    </row>
    <row r="162" spans="3:5" ht="15" hidden="1">
      <c r="C162" s="290" t="s">
        <v>225</v>
      </c>
      <c r="D162" s="291"/>
      <c r="E162" s="292"/>
    </row>
    <row r="163" spans="3:5" ht="15" hidden="1">
      <c r="C163" s="290" t="s">
        <v>226</v>
      </c>
      <c r="D163" s="291"/>
      <c r="E163" s="292"/>
    </row>
    <row r="164" spans="3:5" ht="15.75" hidden="1" thickBot="1">
      <c r="C164" s="293">
        <v>1</v>
      </c>
      <c r="D164" s="294"/>
      <c r="E164" s="295"/>
    </row>
    <row r="165" ht="6" customHeight="1" hidden="1">
      <c r="E165" s="13"/>
    </row>
    <row r="166" ht="3" customHeight="1">
      <c r="E166" s="13"/>
    </row>
    <row r="167" spans="3:9" ht="12" customHeight="1">
      <c r="C167" s="174" t="s">
        <v>7</v>
      </c>
      <c r="D167" s="175"/>
      <c r="E167" s="175"/>
      <c r="F167" s="175"/>
      <c r="G167" s="175"/>
      <c r="H167" s="159"/>
      <c r="I167" s="175"/>
    </row>
    <row r="168" spans="3:9" ht="18">
      <c r="C168" s="176"/>
      <c r="D168" s="176"/>
      <c r="E168" s="177" t="s">
        <v>236</v>
      </c>
      <c r="F168" s="178" t="s">
        <v>237</v>
      </c>
      <c r="G168" s="175"/>
      <c r="H168" s="159"/>
      <c r="I168" s="175"/>
    </row>
    <row r="169" spans="3:9" ht="18">
      <c r="C169" s="176"/>
      <c r="D169" s="176"/>
      <c r="E169" s="177" t="s">
        <v>3</v>
      </c>
      <c r="F169" s="179">
        <f>IF(D99&gt;0,D99,H99)</f>
        <v>0</v>
      </c>
      <c r="G169" s="178" t="s">
        <v>238</v>
      </c>
      <c r="H169" s="159"/>
      <c r="I169" s="175"/>
    </row>
    <row r="170" spans="3:9" ht="15">
      <c r="C170" s="176"/>
      <c r="D170" s="176"/>
      <c r="E170" s="177" t="s">
        <v>115</v>
      </c>
      <c r="F170" s="444">
        <f>K111</f>
        <v>0</v>
      </c>
      <c r="G170" s="444"/>
      <c r="H170" s="159"/>
      <c r="I170" s="175"/>
    </row>
    <row r="171" spans="3:9" ht="15">
      <c r="C171" s="175"/>
      <c r="D171" s="175"/>
      <c r="E171" s="175"/>
      <c r="F171" s="175"/>
      <c r="G171" s="175"/>
      <c r="H171" s="159"/>
      <c r="I171" s="175"/>
    </row>
    <row r="172" ht="15">
      <c r="E172" s="13"/>
    </row>
    <row r="173" ht="15">
      <c r="E173" s="13"/>
    </row>
    <row r="174" ht="15">
      <c r="E174" s="13"/>
    </row>
    <row r="175" ht="15">
      <c r="E175" s="13"/>
    </row>
    <row r="176" ht="14.25">
      <c r="E176" s="13"/>
    </row>
    <row r="177" ht="14.25">
      <c r="E177" s="13"/>
    </row>
    <row r="178" ht="14.25">
      <c r="E178" s="13"/>
    </row>
    <row r="179" ht="14.25">
      <c r="E179" s="13"/>
    </row>
    <row r="180" ht="14.25">
      <c r="E180" s="13"/>
    </row>
    <row r="181" spans="3:4" ht="14.25">
      <c r="C181" s="10"/>
      <c r="D181" s="10"/>
    </row>
    <row r="182" spans="3:4" ht="14.25">
      <c r="C182" s="10"/>
      <c r="D182" s="10"/>
    </row>
    <row r="183" spans="3:4" ht="14.25">
      <c r="C183" s="10"/>
      <c r="D183" s="10"/>
    </row>
    <row r="184" spans="3:4" ht="14.25">
      <c r="C184" s="10"/>
      <c r="D184" s="10"/>
    </row>
    <row r="185" spans="3:4" ht="14.25">
      <c r="C185" s="10"/>
      <c r="D185" s="10"/>
    </row>
    <row r="186" ht="14.25">
      <c r="E186" s="13"/>
    </row>
    <row r="187" ht="14.25">
      <c r="E187" s="13"/>
    </row>
    <row r="188" ht="14.25">
      <c r="E188" s="13"/>
    </row>
    <row r="189" ht="14.25">
      <c r="E189" s="13"/>
    </row>
    <row r="190" ht="14.25">
      <c r="E190" s="13"/>
    </row>
    <row r="191" ht="14.25">
      <c r="E191" s="13"/>
    </row>
    <row r="192" ht="14.25">
      <c r="E192" s="13"/>
    </row>
    <row r="193" ht="14.25">
      <c r="E193" s="13"/>
    </row>
    <row r="194" ht="14.25">
      <c r="E194" s="13"/>
    </row>
    <row r="195" ht="14.25">
      <c r="E195" s="13"/>
    </row>
    <row r="196" ht="14.25">
      <c r="E196" s="13"/>
    </row>
    <row r="197" ht="14.25">
      <c r="E197" s="13"/>
    </row>
    <row r="198" ht="14.25">
      <c r="E198" s="13"/>
    </row>
    <row r="199" ht="14.25">
      <c r="E199" s="13"/>
    </row>
    <row r="200" ht="14.25">
      <c r="E200" s="13"/>
    </row>
    <row r="201" ht="14.25">
      <c r="E201" s="13"/>
    </row>
    <row r="202" ht="14.25">
      <c r="E202" s="13"/>
    </row>
    <row r="203" ht="14.25">
      <c r="E203" s="13"/>
    </row>
    <row r="204" ht="14.25">
      <c r="E204" s="13"/>
    </row>
    <row r="205" ht="14.25">
      <c r="E205" s="13"/>
    </row>
    <row r="206" ht="14.25">
      <c r="E206" s="13"/>
    </row>
    <row r="207" ht="14.25">
      <c r="E207" s="13"/>
    </row>
    <row r="208" ht="14.25">
      <c r="E208" s="13"/>
    </row>
    <row r="209" ht="14.25">
      <c r="E209" s="13"/>
    </row>
    <row r="210" ht="14.25">
      <c r="E210" s="13"/>
    </row>
    <row r="211" ht="14.25">
      <c r="E211" s="13"/>
    </row>
    <row r="212" ht="14.25">
      <c r="E212" s="13"/>
    </row>
    <row r="213" ht="14.25">
      <c r="E213" s="13"/>
    </row>
    <row r="214" ht="14.25">
      <c r="E214" s="13"/>
    </row>
    <row r="215" ht="14.25">
      <c r="E215" s="13"/>
    </row>
    <row r="216" ht="14.25">
      <c r="E216" s="13"/>
    </row>
    <row r="217" ht="14.25">
      <c r="E217" s="13"/>
    </row>
    <row r="218" ht="14.25">
      <c r="E218" s="13"/>
    </row>
    <row r="219" ht="14.25">
      <c r="E219" s="13"/>
    </row>
    <row r="220" ht="14.25">
      <c r="E220" s="13"/>
    </row>
    <row r="221" ht="14.25">
      <c r="E221" s="13"/>
    </row>
    <row r="222" ht="14.25">
      <c r="E222" s="13"/>
    </row>
    <row r="223" ht="14.25">
      <c r="E223" s="13"/>
    </row>
    <row r="224" ht="14.25">
      <c r="E224" s="13"/>
    </row>
    <row r="225" ht="14.25">
      <c r="E225" s="13"/>
    </row>
    <row r="226" ht="14.25">
      <c r="E226" s="13"/>
    </row>
    <row r="227" ht="14.25">
      <c r="E227" s="13"/>
    </row>
    <row r="228" ht="14.25">
      <c r="E228" s="13"/>
    </row>
    <row r="229" ht="14.25">
      <c r="E229" s="13"/>
    </row>
    <row r="230" ht="14.25">
      <c r="E230" s="13"/>
    </row>
    <row r="231" ht="14.25">
      <c r="E231" s="13"/>
    </row>
    <row r="232" ht="14.25">
      <c r="E232" s="13"/>
    </row>
    <row r="233" ht="14.25">
      <c r="E233" s="13"/>
    </row>
    <row r="234" ht="14.25">
      <c r="E234" s="13"/>
    </row>
    <row r="235" ht="14.25">
      <c r="E235" s="13"/>
    </row>
    <row r="236" ht="14.25">
      <c r="E236" s="13"/>
    </row>
    <row r="237" ht="14.25">
      <c r="E237" s="13"/>
    </row>
    <row r="238" ht="14.25">
      <c r="E238" s="13"/>
    </row>
    <row r="239" ht="14.25">
      <c r="E239" s="13"/>
    </row>
    <row r="240" ht="14.25">
      <c r="E240" s="13"/>
    </row>
    <row r="241" ht="14.25">
      <c r="E241" s="13"/>
    </row>
    <row r="242" ht="14.25">
      <c r="E242" s="13"/>
    </row>
    <row r="243" ht="14.25">
      <c r="E243" s="13"/>
    </row>
    <row r="244" ht="14.25">
      <c r="E244" s="13"/>
    </row>
    <row r="245" ht="14.25">
      <c r="E245" s="13"/>
    </row>
    <row r="246" ht="14.25">
      <c r="E246" s="13"/>
    </row>
    <row r="247" ht="14.25">
      <c r="E247" s="13"/>
    </row>
    <row r="248" ht="14.25">
      <c r="E248" s="13"/>
    </row>
    <row r="249" ht="14.25">
      <c r="E249" s="13"/>
    </row>
    <row r="250" ht="14.25">
      <c r="E250" s="13"/>
    </row>
    <row r="251" ht="14.25">
      <c r="E251" s="13"/>
    </row>
    <row r="252" ht="14.25">
      <c r="E252" s="13"/>
    </row>
    <row r="253" ht="14.25">
      <c r="E253" s="13"/>
    </row>
    <row r="254" ht="14.25">
      <c r="E254" s="13"/>
    </row>
    <row r="255" ht="14.25">
      <c r="E255" s="13"/>
    </row>
    <row r="256" ht="14.25">
      <c r="E256" s="13"/>
    </row>
    <row r="257" ht="14.25">
      <c r="E257" s="13"/>
    </row>
    <row r="258" ht="14.25">
      <c r="E258" s="13"/>
    </row>
    <row r="259" ht="14.25">
      <c r="E259" s="13"/>
    </row>
    <row r="260" ht="14.25">
      <c r="E260" s="13"/>
    </row>
    <row r="261" ht="14.25">
      <c r="E261" s="13"/>
    </row>
    <row r="262" ht="14.25">
      <c r="E262" s="13"/>
    </row>
    <row r="263" ht="14.25">
      <c r="E263" s="13"/>
    </row>
    <row r="264" ht="14.25">
      <c r="E264" s="13"/>
    </row>
    <row r="265" ht="14.25">
      <c r="E265" s="13"/>
    </row>
    <row r="266" ht="14.25">
      <c r="E266" s="13"/>
    </row>
    <row r="267" ht="14.25">
      <c r="E267" s="13"/>
    </row>
    <row r="268" ht="14.25">
      <c r="E268" s="13"/>
    </row>
    <row r="269" ht="14.25">
      <c r="E269" s="13"/>
    </row>
    <row r="270" ht="14.25">
      <c r="E270" s="13"/>
    </row>
    <row r="271" ht="14.25">
      <c r="E271" s="13"/>
    </row>
    <row r="272" ht="14.25">
      <c r="E272" s="13"/>
    </row>
    <row r="273" ht="14.25">
      <c r="E273" s="13"/>
    </row>
    <row r="274" ht="14.25">
      <c r="E274" s="13"/>
    </row>
    <row r="275" ht="14.25">
      <c r="E275" s="13"/>
    </row>
    <row r="276" ht="14.25">
      <c r="E276" s="13"/>
    </row>
  </sheetData>
  <sheetProtection sheet="1" objects="1" scenarios="1"/>
  <mergeCells count="25">
    <mergeCell ref="E115:F115"/>
    <mergeCell ref="F170:G170"/>
    <mergeCell ref="E110:F110"/>
    <mergeCell ref="C41:K41"/>
    <mergeCell ref="L102:L104"/>
    <mergeCell ref="E103:J103"/>
    <mergeCell ref="E104:F104"/>
    <mergeCell ref="E113:F113"/>
    <mergeCell ref="E109:F109"/>
    <mergeCell ref="I104:J104"/>
    <mergeCell ref="C6:J6"/>
    <mergeCell ref="C7:J7"/>
    <mergeCell ref="E114:F114"/>
    <mergeCell ref="E111:F111"/>
    <mergeCell ref="E112:F112"/>
    <mergeCell ref="E107:F107"/>
    <mergeCell ref="L9:N9"/>
    <mergeCell ref="C9:D9"/>
    <mergeCell ref="E9:H9"/>
    <mergeCell ref="C42:C44"/>
    <mergeCell ref="I9:K9"/>
    <mergeCell ref="E108:F108"/>
    <mergeCell ref="G104:H104"/>
    <mergeCell ref="E106:F106"/>
    <mergeCell ref="E102:J102"/>
  </mergeCells>
  <printOptions/>
  <pageMargins left="0.7" right="0.7" top="0.75" bottom="0.75" header="0.3" footer="0.3"/>
  <pageSetup horizontalDpi="600" verticalDpi="600" orientation="landscape" scale="62" r:id="rId2"/>
  <colBreaks count="1" manualBreakCount="1">
    <brk id="18" max="65535" man="1"/>
  </colBreaks>
  <drawing r:id="rId1"/>
</worksheet>
</file>

<file path=xl/worksheets/sheet5.xml><?xml version="1.0" encoding="utf-8"?>
<worksheet xmlns="http://schemas.openxmlformats.org/spreadsheetml/2006/main" xmlns:r="http://schemas.openxmlformats.org/officeDocument/2006/relationships">
  <sheetPr>
    <tabColor theme="3" tint="-0.4999699890613556"/>
  </sheetPr>
  <dimension ref="A1:J40"/>
  <sheetViews>
    <sheetView showGridLines="0" zoomScalePageLayoutView="0" workbookViewId="0" topLeftCell="A1">
      <selection activeCell="A1" sqref="A1"/>
    </sheetView>
  </sheetViews>
  <sheetFormatPr defaultColWidth="9.140625" defaultRowHeight="15"/>
  <cols>
    <col min="1" max="1" width="9.57421875" style="4" customWidth="1"/>
    <col min="2" max="2" width="17.00390625" style="4" customWidth="1"/>
    <col min="3" max="3" width="89.28125" style="0" customWidth="1"/>
    <col min="4" max="4" width="1.28515625" style="0" customWidth="1"/>
    <col min="5" max="5" width="1.28515625" style="0" hidden="1" customWidth="1"/>
    <col min="19" max="19" width="18.140625" style="0" customWidth="1"/>
  </cols>
  <sheetData>
    <row r="1" ht="47.25" customHeight="1">
      <c r="C1" s="70"/>
    </row>
    <row r="2" spans="3:9" ht="15">
      <c r="C2" s="71" t="s">
        <v>195</v>
      </c>
      <c r="D2" s="72"/>
      <c r="E2" s="72"/>
      <c r="F2" s="72"/>
      <c r="G2" s="72"/>
      <c r="H2" s="72"/>
      <c r="I2" s="72"/>
    </row>
    <row r="3" spans="3:9" ht="7.5" customHeight="1">
      <c r="C3" s="71"/>
      <c r="D3" s="72"/>
      <c r="E3" s="72"/>
      <c r="F3" s="72"/>
      <c r="G3" s="72"/>
      <c r="H3" s="72"/>
      <c r="I3" s="72"/>
    </row>
    <row r="4" spans="3:9" ht="15">
      <c r="C4" s="367" t="str">
        <f>Instructions!C5</f>
        <v>Version 3.0  Last Updated: June 07. 2013 by Ak &amp; ZI</v>
      </c>
      <c r="D4" s="72"/>
      <c r="E4" s="72"/>
      <c r="F4" s="72"/>
      <c r="G4" s="72"/>
      <c r="H4" s="72"/>
      <c r="I4" s="72"/>
    </row>
    <row r="5" spans="1:9" ht="14.25">
      <c r="A5" s="124"/>
      <c r="B5" s="124"/>
      <c r="D5" s="72"/>
      <c r="E5" s="72"/>
      <c r="F5" s="72"/>
      <c r="G5" s="72"/>
      <c r="H5" s="72"/>
      <c r="I5" s="72"/>
    </row>
    <row r="6" spans="1:10" ht="15" customHeight="1" thickBot="1">
      <c r="A6" s="271"/>
      <c r="B6" s="271"/>
      <c r="C6" s="172"/>
      <c r="D6" s="173"/>
      <c r="E6" s="171"/>
      <c r="F6" s="171"/>
      <c r="G6" s="171"/>
      <c r="H6" s="171"/>
      <c r="I6" s="171"/>
      <c r="J6" s="171"/>
    </row>
    <row r="7" spans="1:5" s="4" customFormat="1" ht="36" customHeight="1" thickBot="1">
      <c r="A7" s="124"/>
      <c r="B7" s="124"/>
      <c r="C7" s="451" t="s">
        <v>280</v>
      </c>
      <c r="D7" s="452"/>
      <c r="E7" s="453"/>
    </row>
    <row r="8" spans="1:4" s="4" customFormat="1" ht="16.5" thickBot="1">
      <c r="A8" s="124"/>
      <c r="B8" s="124"/>
      <c r="C8" s="197"/>
      <c r="D8" s="69"/>
    </row>
    <row r="9" spans="1:10" ht="31.5">
      <c r="A9" s="124"/>
      <c r="B9" s="124"/>
      <c r="C9" s="303" t="s">
        <v>246</v>
      </c>
      <c r="D9" s="170"/>
      <c r="E9" s="171"/>
      <c r="F9" s="171"/>
      <c r="G9" s="171"/>
      <c r="H9" s="171"/>
      <c r="I9" s="171"/>
      <c r="J9" s="171"/>
    </row>
    <row r="10" spans="1:10" ht="15.75">
      <c r="A10" s="124"/>
      <c r="B10" s="124"/>
      <c r="C10" s="299" t="s">
        <v>239</v>
      </c>
      <c r="D10" s="171"/>
      <c r="E10" s="171"/>
      <c r="F10" s="171"/>
      <c r="G10" s="1"/>
      <c r="H10" s="171"/>
      <c r="I10" s="171"/>
      <c r="J10" s="171"/>
    </row>
    <row r="11" spans="1:10" ht="15.75">
      <c r="A11" s="124"/>
      <c r="B11" s="124"/>
      <c r="C11" s="304" t="s">
        <v>232</v>
      </c>
      <c r="D11" s="171"/>
      <c r="E11" s="171"/>
      <c r="F11" s="171"/>
      <c r="G11" s="171"/>
      <c r="H11" s="171"/>
      <c r="I11" s="171"/>
      <c r="J11" s="171"/>
    </row>
    <row r="12" spans="1:10" ht="15.75">
      <c r="A12" s="273"/>
      <c r="B12" s="273"/>
      <c r="C12" s="300" t="s">
        <v>233</v>
      </c>
      <c r="D12" s="171"/>
      <c r="E12" s="171"/>
      <c r="F12" s="171"/>
      <c r="G12" s="171"/>
      <c r="H12" s="171"/>
      <c r="I12" s="171"/>
      <c r="J12" s="171"/>
    </row>
    <row r="13" spans="3:10" ht="47.25">
      <c r="C13" s="305" t="s">
        <v>234</v>
      </c>
      <c r="D13" s="171"/>
      <c r="E13" s="171"/>
      <c r="F13" s="171"/>
      <c r="G13" s="1"/>
      <c r="H13" s="171"/>
      <c r="I13" s="171"/>
      <c r="J13" s="171"/>
    </row>
    <row r="14" spans="3:10" ht="15">
      <c r="C14" s="301" t="s">
        <v>245</v>
      </c>
      <c r="D14" s="171"/>
      <c r="E14" s="171"/>
      <c r="F14" s="171"/>
      <c r="G14" s="1"/>
      <c r="H14" s="171"/>
      <c r="I14" s="171"/>
      <c r="J14" s="171"/>
    </row>
    <row r="15" spans="3:10" ht="47.25" thickBot="1">
      <c r="C15" s="306" t="s">
        <v>263</v>
      </c>
      <c r="D15" s="171"/>
      <c r="E15" s="171"/>
      <c r="F15" s="171"/>
      <c r="G15" s="1"/>
      <c r="H15" s="171"/>
      <c r="I15" s="171"/>
      <c r="J15" s="171"/>
    </row>
    <row r="17" ht="21" thickBot="1">
      <c r="C17" s="341" t="s">
        <v>317</v>
      </c>
    </row>
    <row r="18" ht="30">
      <c r="C18" s="307" t="s">
        <v>288</v>
      </c>
    </row>
    <row r="19" ht="43.5">
      <c r="C19" s="308" t="s">
        <v>289</v>
      </c>
    </row>
    <row r="20" ht="43.5">
      <c r="C20" s="308" t="s">
        <v>290</v>
      </c>
    </row>
    <row r="21" ht="30">
      <c r="C21" s="308" t="s">
        <v>291</v>
      </c>
    </row>
    <row r="22" ht="6" customHeight="1" thickBot="1">
      <c r="C22" s="309"/>
    </row>
    <row r="23" spans="1:3" ht="33.75">
      <c r="A23" s="351"/>
      <c r="B23" s="351"/>
      <c r="C23" s="310" t="s">
        <v>292</v>
      </c>
    </row>
    <row r="25" ht="15"/>
    <row r="26" ht="15"/>
    <row r="27" ht="15" customHeight="1"/>
    <row r="30" spans="1:3" s="361" customFormat="1" ht="15">
      <c r="A30" s="351"/>
      <c r="B30" s="351"/>
      <c r="C30" s="67" t="s">
        <v>286</v>
      </c>
    </row>
    <row r="31" ht="15.75" thickBot="1">
      <c r="C31" s="246"/>
    </row>
    <row r="32" ht="81" thickBot="1">
      <c r="C32" s="302" t="s">
        <v>287</v>
      </c>
    </row>
    <row r="33" ht="14.25">
      <c r="C33" s="247"/>
    </row>
    <row r="34" ht="14.25">
      <c r="C34" s="247"/>
    </row>
    <row r="35" ht="14.25">
      <c r="C35" s="247"/>
    </row>
    <row r="36" ht="14.25">
      <c r="C36" s="247"/>
    </row>
    <row r="37" ht="14.25">
      <c r="C37" s="247"/>
    </row>
    <row r="38" ht="14.25">
      <c r="C38" s="247"/>
    </row>
    <row r="39" ht="14.25">
      <c r="C39" s="247"/>
    </row>
    <row r="40" ht="14.25">
      <c r="C40" s="247"/>
    </row>
  </sheetData>
  <sheetProtection sheet="1" objects="1" scenarios="1"/>
  <mergeCells count="1">
    <mergeCell ref="C7:E7"/>
  </mergeCells>
  <hyperlinks>
    <hyperlink ref="C12" r:id="rId1" display="http://www.epa.gov/ttn/chief/ap42/ch01/final/c01s04.pdf"/>
    <hyperlink ref="C14" r:id="rId2" display="http://www.aqmd.gov/ceqa/handbook/PM2_5/finalAppA.doc"/>
    <hyperlink ref="C10" r:id="rId3" display="http://www.epa.gov/ttn/chief/ap42/ch09/final/c9s0909-1.pdf"/>
    <hyperlink ref="C23" r:id="rId4" display="1 For details refer to the Environmental Reporting and Disclosure Bylaw available at the ChemTRAC website."/>
  </hyperlinks>
  <printOptions/>
  <pageMargins left="0.7" right="0.7" top="0.75" bottom="0.75" header="0.3" footer="0.3"/>
  <pageSetup horizontalDpi="600" verticalDpi="600" orientation="portrait"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Pinchin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McDonald</dc:creator>
  <cp:keywords/>
  <dc:description/>
  <cp:lastModifiedBy>bmohamme</cp:lastModifiedBy>
  <cp:lastPrinted>2009-10-13T18:26:32Z</cp:lastPrinted>
  <dcterms:created xsi:type="dcterms:W3CDTF">2009-05-12T13:05:54Z</dcterms:created>
  <dcterms:modified xsi:type="dcterms:W3CDTF">2014-03-21T14:18:02Z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