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220" tabRatio="727" activeTab="0"/>
  </bookViews>
  <sheets>
    <sheet name="Instructions" sheetId="1" r:id="rId1"/>
    <sheet name="Input - Output" sheetId="2" r:id="rId2"/>
    <sheet name="All Substances" sheetId="3" r:id="rId3"/>
    <sheet name="Calculations" sheetId="4" r:id="rId4"/>
    <sheet name="References" sheetId="5" r:id="rId5"/>
  </sheets>
  <definedNames>
    <definedName name="APC">#REF!</definedName>
    <definedName name="Electrode">#REF!</definedName>
    <definedName name="Filters">#REF!</definedName>
    <definedName name="_xlnm.Print_Area" localSheetId="3">'Calculations'!#REF!</definedName>
    <definedName name="_xlnm.Print_Area" localSheetId="0">'Instructions'!$C$1:$D$29</definedName>
    <definedName name="Process">#REF!</definedName>
    <definedName name="SMAW">#REF!</definedName>
    <definedName name="solver_adj" localSheetId="1" hidden="1">'Input - Output'!$F$11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'Input - Output'!$I$53</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100</definedName>
  </definedNames>
  <calcPr fullCalcOnLoad="1"/>
</workbook>
</file>

<file path=xl/sharedStrings.xml><?xml version="1.0" encoding="utf-8"?>
<sst xmlns="http://schemas.openxmlformats.org/spreadsheetml/2006/main" count="607" uniqueCount="306">
  <si>
    <t>Process</t>
  </si>
  <si>
    <t>n/a</t>
  </si>
  <si>
    <t>pounds</t>
  </si>
  <si>
    <t>=</t>
  </si>
  <si>
    <t>ounces</t>
  </si>
  <si>
    <t>tons (US)</t>
  </si>
  <si>
    <t>tons (UK)</t>
  </si>
  <si>
    <t>grams</t>
  </si>
  <si>
    <t>Receiving</t>
  </si>
  <si>
    <t>Cyclone</t>
  </si>
  <si>
    <t>Control</t>
  </si>
  <si>
    <t>Emission</t>
  </si>
  <si>
    <t>Contaminant</t>
  </si>
  <si>
    <t>Rate</t>
  </si>
  <si>
    <t>(kg/yr)</t>
  </si>
  <si>
    <t>11104-93-1</t>
  </si>
  <si>
    <t>N/A</t>
  </si>
  <si>
    <t>7439-92-1</t>
  </si>
  <si>
    <t>2-Methylnaphthalene</t>
  </si>
  <si>
    <t xml:space="preserve">91-57-6 </t>
  </si>
  <si>
    <t>3-Methylchloranthrene</t>
  </si>
  <si>
    <t>56-49-5</t>
  </si>
  <si>
    <t>&lt;</t>
  </si>
  <si>
    <t>7,12-Dimethylbenz(a)anthracene</t>
  </si>
  <si>
    <t xml:space="preserve">57-97-6 </t>
  </si>
  <si>
    <t>Acenaphthene</t>
  </si>
  <si>
    <t>83-32-9</t>
  </si>
  <si>
    <t>Acenaphthylene</t>
  </si>
  <si>
    <t>208-96-8</t>
  </si>
  <si>
    <t>Anthracene</t>
  </si>
  <si>
    <t>120-12-7</t>
  </si>
  <si>
    <t>Benz(a)anthracene</t>
  </si>
  <si>
    <t>56-55-3</t>
  </si>
  <si>
    <t>Benzene</t>
  </si>
  <si>
    <t>71-43-2</t>
  </si>
  <si>
    <t>Benzo(a)pyrene</t>
  </si>
  <si>
    <t>50-32-8</t>
  </si>
  <si>
    <t>Benzo(b)fluoranthene</t>
  </si>
  <si>
    <t>205-99-2</t>
  </si>
  <si>
    <t>Benzo(g,h,I)perylene</t>
  </si>
  <si>
    <t>191-24-2</t>
  </si>
  <si>
    <t>Butane</t>
  </si>
  <si>
    <t>106-97-8</t>
  </si>
  <si>
    <t>Benzo(a)phenanthrene</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</si>
  <si>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</si>
  <si>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</si>
  <si>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</si>
  <si>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</si>
  <si>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</si>
  <si>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</si>
  <si>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</si>
  <si>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</si>
  <si>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</si>
  <si>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</si>
  <si>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</si>
  <si>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</si>
  <si>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</si>
  <si>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</si>
  <si>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</si>
  <si>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</si>
  <si>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</si>
  <si>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</si>
  <si>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</si>
  <si>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</si>
  <si>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</si>
  <si>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</si>
  <si>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</si>
  <si>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</si>
  <si>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</si>
  <si>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</si>
  <si>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</si>
  <si>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</si>
  <si>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</si>
  <si>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7440-43-9</t>
  </si>
  <si>
    <t>7439-96-5</t>
  </si>
  <si>
    <t>Mercury</t>
  </si>
  <si>
    <t>7439-97-6</t>
  </si>
  <si>
    <t>7440-02-0</t>
  </si>
  <si>
    <t>Emission Factors from USEPA AP-42, "Compilation of Air Pollution Emission Factors", Section 1.4, 1998</t>
  </si>
  <si>
    <t>For Boilers &lt; 100MMBtu/hour</t>
  </si>
  <si>
    <t xml:space="preserve"> NOx Emission Rate =</t>
  </si>
  <si>
    <t>Please complete the INPUT table below.</t>
  </si>
  <si>
    <t>Consumption :</t>
  </si>
  <si>
    <t>Sulphur Dioxide</t>
  </si>
  <si>
    <t>7446-09-5</t>
  </si>
  <si>
    <t>Carbon Monoxide</t>
  </si>
  <si>
    <t>630-08-0</t>
  </si>
  <si>
    <t>Nitrous Oxide</t>
  </si>
  <si>
    <t>10024-97-2</t>
  </si>
  <si>
    <t>Carbon Dioxide</t>
  </si>
  <si>
    <t>124-38-9</t>
  </si>
  <si>
    <t>TOC</t>
  </si>
  <si>
    <t>Methane</t>
  </si>
  <si>
    <t>74-82-8</t>
  </si>
  <si>
    <t>Arsenic</t>
  </si>
  <si>
    <t>7440-38-8</t>
  </si>
  <si>
    <t>Barium</t>
  </si>
  <si>
    <t>7440-39-3</t>
  </si>
  <si>
    <t>Beryllium</t>
  </si>
  <si>
    <t>7440-41-7</t>
  </si>
  <si>
    <t>Cobalt</t>
  </si>
  <si>
    <t>7440-48-4</t>
  </si>
  <si>
    <t>Copper</t>
  </si>
  <si>
    <t>7440-50-8</t>
  </si>
  <si>
    <t>Molybdenum</t>
  </si>
  <si>
    <t>7439-98-7</t>
  </si>
  <si>
    <t>Selenium</t>
  </si>
  <si>
    <t>7782-49-2</t>
  </si>
  <si>
    <t>Vanadium</t>
  </si>
  <si>
    <t>7440-62-2</t>
  </si>
  <si>
    <t>Zinc</t>
  </si>
  <si>
    <t>7440-66-6</t>
  </si>
  <si>
    <t>Total PAHs</t>
  </si>
  <si>
    <t>PM 2.5 Total =</t>
  </si>
  <si>
    <t>Quantity Released (kg/yr)</t>
  </si>
  <si>
    <t>Other Substances</t>
  </si>
  <si>
    <t>Particulate Matter (PM2.5)</t>
  </si>
  <si>
    <r>
      <t>Particulate Matter (PM10)</t>
    </r>
    <r>
      <rPr>
        <vertAlign val="superscript"/>
        <sz val="12"/>
        <color indexed="8"/>
        <rFont val="Times New Roman"/>
        <family val="1"/>
      </rPr>
      <t>(1)</t>
    </r>
  </si>
  <si>
    <t>Note (1) - As per South Coast Air Quality Management District, particulate matter 2.5 (PM2.5) is estimated to be 98% of  particulate matter 10 (PM10) emissions</t>
  </si>
  <si>
    <t>Summary of Calculations</t>
  </si>
  <si>
    <t>Calculations</t>
  </si>
  <si>
    <t>References</t>
  </si>
  <si>
    <t>kilograms (metric)</t>
  </si>
  <si>
    <t>(tonne)</t>
  </si>
  <si>
    <t>Cracking/Dehulling</t>
  </si>
  <si>
    <t>Hull Grinding</t>
  </si>
  <si>
    <t>Bean Conditioning</t>
  </si>
  <si>
    <t>Flaking Rolls</t>
  </si>
  <si>
    <t>White Flake Coolers</t>
  </si>
  <si>
    <t>Meal Cooler</t>
  </si>
  <si>
    <t>Meal Dryer</t>
  </si>
  <si>
    <t>Meal Grinder/Sizing</t>
  </si>
  <si>
    <t>Meal Loadout</t>
  </si>
  <si>
    <t>TPM (lb/ton)</t>
  </si>
  <si>
    <t>TPM (kg/tonne)</t>
  </si>
  <si>
    <t>PM 2.5 (kg/tonne)</t>
  </si>
  <si>
    <t>User Response</t>
  </si>
  <si>
    <t>None</t>
  </si>
  <si>
    <t>(lb/ton)</t>
  </si>
  <si>
    <t>(kg/tonne)</t>
  </si>
  <si>
    <t>Yes</t>
  </si>
  <si>
    <t>No</t>
  </si>
  <si>
    <t>If 10,000 tonnes of seeds are processed with the following steps; receiving, cracking, hull grinding, bean conditioning, meal loadout.</t>
  </si>
  <si>
    <t xml:space="preserve"> PM 2.5 Cracking =</t>
  </si>
  <si>
    <t xml:space="preserve"> PM 2.5 Hull Grinding =</t>
  </si>
  <si>
    <t xml:space="preserve"> PM 2.5 Bean Conditioning =</t>
  </si>
  <si>
    <t xml:space="preserve"> PM 2.5 Meal Loadout =</t>
  </si>
  <si>
    <t>Seed Input (tonne/yr) X Emission Factor (lb/ton) X 0.5 (kg/tonne)/(lb/ton)</t>
  </si>
  <si>
    <t>Seed Input (tonne/yr) X Emission Factor (lb/ton) X 0.5 (kg/tonne)/(lb/ton) X 0.4 (mass fraction of PM2.5 in TPM)</t>
  </si>
  <si>
    <t>10,000 (tonne/yr) X 0.15 (lb/ton) X 0.5 (kg/tonne)/(lb/ton) X 0.4</t>
  </si>
  <si>
    <t>10,000 (tonne/yr) X 0.36 (lb/ton) X 0.5 (kg/tonne)/(lb/ton) X 0.4</t>
  </si>
  <si>
    <t>10,000 (tonne/yr) X 0.2 (lb/ton) X 0.5 (kg/tonne)/(lb/ton) X 0.4</t>
  </si>
  <si>
    <t>10,000 (tonne/yr) X 0.01 (lb/ton) X 0.5 (kg/tonne)/(lb/ton) X 0.4</t>
  </si>
  <si>
    <t>10,000 (tonne/yr) X 0.27 (lb/ton) X 0.5 (kg/tonne)/(lb/ton) X 0.4</t>
  </si>
  <si>
    <t>300 kg/year</t>
  </si>
  <si>
    <t>720 kg/year</t>
  </si>
  <si>
    <t>400 kg/year</t>
  </si>
  <si>
    <t>20 kg/year</t>
  </si>
  <si>
    <t>540 kg/year</t>
  </si>
  <si>
    <t>300+720+400+20+540</t>
  </si>
  <si>
    <t>1,980 kg/year</t>
  </si>
  <si>
    <t>PM 2.5 Sample Calculations:</t>
  </si>
  <si>
    <t>Hexane Sample Calculations:</t>
  </si>
  <si>
    <t>Hexane =</t>
  </si>
  <si>
    <t>10,000 (tonne/yr) X 4.9 (lb/ton) X 0.5 (kg/tonne)/(lb/ton)</t>
  </si>
  <si>
    <t>24,500 kg/year</t>
  </si>
  <si>
    <t>Amount of raw oilseed processed</t>
  </si>
  <si>
    <t>Please indicate which processes are used</t>
  </si>
  <si>
    <t>tonnes</t>
  </si>
  <si>
    <t>Emission Factor</t>
  </si>
  <si>
    <t>User Input</t>
  </si>
  <si>
    <t>TOTAL</t>
  </si>
  <si>
    <t>CAS #</t>
  </si>
  <si>
    <t>Compounds</t>
  </si>
  <si>
    <t>Quantity Released</t>
  </si>
  <si>
    <t>PM 2.5 (kg/yr)</t>
  </si>
  <si>
    <t>User Input (tonne/yr)</t>
  </si>
  <si>
    <t>Natural Gas Combustion</t>
  </si>
  <si>
    <r>
      <t>m</t>
    </r>
    <r>
      <rPr>
        <vertAlign val="superscript"/>
        <sz val="12"/>
        <rFont val="Times New Roman"/>
        <family val="1"/>
      </rPr>
      <t>3</t>
    </r>
    <r>
      <rPr>
        <sz val="12"/>
        <rFont val="Times New Roman"/>
        <family val="1"/>
      </rPr>
      <t>/yr</t>
    </r>
  </si>
  <si>
    <t>BTU/h</t>
  </si>
  <si>
    <r>
      <t>ft</t>
    </r>
    <r>
      <rPr>
        <vertAlign val="superscript"/>
        <sz val="12"/>
        <rFont val="Times New Roman"/>
        <family val="1"/>
      </rPr>
      <t>3</t>
    </r>
    <r>
      <rPr>
        <sz val="12"/>
        <rFont val="Times New Roman"/>
        <family val="1"/>
      </rPr>
      <t>/yr</t>
    </r>
  </si>
  <si>
    <t>OR</t>
  </si>
  <si>
    <t>Data Quality</t>
  </si>
  <si>
    <t>Uncontrolled</t>
  </si>
  <si>
    <t>Low NOx</t>
  </si>
  <si>
    <t>Low NOx Recirc.</t>
  </si>
  <si>
    <t>Comments</t>
  </si>
  <si>
    <t>A</t>
  </si>
  <si>
    <t>B</t>
  </si>
  <si>
    <t>E</t>
  </si>
  <si>
    <t>D</t>
  </si>
  <si>
    <t>C</t>
  </si>
  <si>
    <t>PAH</t>
  </si>
  <si>
    <t>Benzo(a)anthracene</t>
  </si>
  <si>
    <t>n/a - not applicable</t>
  </si>
  <si>
    <t>Sample Calculations:</t>
  </si>
  <si>
    <t xml:space="preserve"> Uncontrolled NOx Emission Rate =</t>
  </si>
  <si>
    <t>Low NOx Burner</t>
  </si>
  <si>
    <t>Low NOx Burner and Recirculated Flue Gas</t>
  </si>
  <si>
    <t>Natural Gas Fired Ovens/Cookers/Dryers</t>
  </si>
  <si>
    <t>Total quantity of natural gas used:</t>
  </si>
  <si>
    <t>Total maximum thermal input for all natural gas fired cooking equipment:</t>
  </si>
  <si>
    <t>Operating schedule:</t>
  </si>
  <si>
    <t>hours/day</t>
  </si>
  <si>
    <t>days/week</t>
  </si>
  <si>
    <t>weeks/year</t>
  </si>
  <si>
    <t>Data 
Quality</t>
  </si>
  <si>
    <t>Acetaldehyde</t>
  </si>
  <si>
    <t>75-07-0</t>
  </si>
  <si>
    <r>
      <t>cubic feet (ft</t>
    </r>
    <r>
      <rPr>
        <vertAlign val="superscript"/>
        <sz val="12"/>
        <color indexed="8"/>
        <rFont val="Times New Roman"/>
        <family val="1"/>
      </rPr>
      <t>3</t>
    </r>
    <r>
      <rPr>
        <sz val="12"/>
        <color indexed="8"/>
        <rFont val="Times New Roman"/>
        <family val="1"/>
      </rPr>
      <t>)</t>
    </r>
  </si>
  <si>
    <r>
      <t>m</t>
    </r>
    <r>
      <rPr>
        <vertAlign val="superscript"/>
        <sz val="12"/>
        <color indexed="8"/>
        <rFont val="Times New Roman"/>
        <family val="1"/>
      </rPr>
      <t>3</t>
    </r>
  </si>
  <si>
    <t xml:space="preserve">US EPA AP-42 "Natural Gas Combustion", Section 1.4, 1998 </t>
  </si>
  <si>
    <t>http://www.epa.gov/ttn/chief/ap42/ch01/final/c01s04.pdf</t>
  </si>
  <si>
    <t xml:space="preserve">Particulate matter size fractions  are estimated using South Coast Air Quality Management District "Final –Methodology to Calculate Particulate Matter (PM) 2.5 and PM 2.5 Significance Thresholds", 2006 </t>
  </si>
  <si>
    <t>Emission factors and an assessment of their data quality are provided in and the US EPA AP-42 "Vegetable Oil Processing", Section 9.11.1, November 1995</t>
  </si>
  <si>
    <t>If 10,000 tonnes of seeds are processed.</t>
  </si>
  <si>
    <t>Particulate Matter Total (PM)</t>
  </si>
  <si>
    <t>http://www.epa.gov/ttn/chief/ap42/ch09/final/c9s11-1.pdf</t>
  </si>
  <si>
    <t>Benzo(j)fluoranthene</t>
  </si>
  <si>
    <t>205-82-3</t>
  </si>
  <si>
    <r>
      <t>m</t>
    </r>
    <r>
      <rPr>
        <vertAlign val="superscript"/>
        <sz val="12"/>
        <color indexed="8"/>
        <rFont val="Times New Roman"/>
        <family val="1"/>
      </rPr>
      <t>3</t>
    </r>
    <r>
      <rPr>
        <sz val="12"/>
        <color indexed="8"/>
        <rFont val="Times New Roman"/>
        <family val="1"/>
      </rPr>
      <t>/yr</t>
    </r>
  </si>
  <si>
    <t>http://www.aqmd.gov/ceqa/handbook/PM2_5/finalAppA.doc</t>
  </si>
  <si>
    <t xml:space="preserve">How To Use This </t>
  </si>
  <si>
    <t>Calculator:</t>
  </si>
  <si>
    <t>Output summary:</t>
  </si>
  <si>
    <t>Other processes:</t>
  </si>
  <si>
    <t>Before you start make sure you have:</t>
  </si>
  <si>
    <t>- the total combined maximum thermal input for natural gas-fired equipment used during the reporting year (in BTU/h)</t>
  </si>
  <si>
    <t>- the type of emissions control used on natural gas-fired equipment</t>
  </si>
  <si>
    <t>tonnes/yr</t>
  </si>
  <si>
    <t>TPM
(kg/yr)</t>
  </si>
  <si>
    <t xml:space="preserve"> PM 2.5 Receiving =</t>
  </si>
  <si>
    <t>Benzo(g,h,i)perylene</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</si>
  <si>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</si>
  <si>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</si>
  <si>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1.</t>
    </r>
    <r>
      <rPr>
        <sz val="12"/>
        <rFont val="Times New Roman"/>
        <family val="1"/>
      </rPr>
      <t xml:space="preserve"> Enter the quantity of seeds processed during the reporting year</t>
    </r>
  </si>
  <si>
    <r>
      <t>2.</t>
    </r>
    <r>
      <rPr>
        <sz val="12"/>
        <rFont val="Times New Roman"/>
        <family val="1"/>
      </rPr>
      <t xml:space="preserve"> Identify which process steps are applicable to your facility</t>
    </r>
  </si>
  <si>
    <r>
      <t xml:space="preserve">Please complete ONLY A </t>
    </r>
    <r>
      <rPr>
        <b/>
        <sz val="12"/>
        <color indexed="10"/>
        <rFont val="Times New Roman"/>
        <family val="1"/>
      </rPr>
      <t>or</t>
    </r>
    <r>
      <rPr>
        <b/>
        <sz val="12"/>
        <rFont val="Times New Roman"/>
        <family val="1"/>
      </rPr>
      <t xml:space="preserve"> B </t>
    </r>
  </si>
  <si>
    <r>
      <t>B)</t>
    </r>
    <r>
      <rPr>
        <sz val="12"/>
        <rFont val="Times New Roman"/>
        <family val="1"/>
      </rPr>
      <t xml:space="preserve"> the thermal input and operating schedule</t>
    </r>
  </si>
  <si>
    <t>OUTPUT SUMMARY (Only ChemTRAC priority substances)</t>
  </si>
  <si>
    <t>ChemTRAC Priority Substances</t>
  </si>
  <si>
    <t>Unit Conversion Table</t>
  </si>
  <si>
    <t>This page provides all the reference information for the emission factors and assumptions used in the Calculations spreadsheet. Click on the links below to view the source documents.</t>
  </si>
  <si>
    <r>
      <t xml:space="preserve">3. </t>
    </r>
    <r>
      <rPr>
        <sz val="12"/>
        <rFont val="Times New Roman"/>
        <family val="1"/>
      </rPr>
      <t>Identify if any emission control equipment is installed</t>
    </r>
  </si>
  <si>
    <t>Maximum thermal input (BTU/h) of equipment and operating schedule</t>
  </si>
  <si>
    <r>
      <t>3.</t>
    </r>
    <r>
      <rPr>
        <sz val="12"/>
        <color indexed="8"/>
        <rFont val="Times New Roman"/>
        <family val="1"/>
      </rPr>
      <t xml:space="preserve"> Scroll down to view the Output Summary.</t>
    </r>
  </si>
  <si>
    <r>
      <t>4.</t>
    </r>
    <r>
      <rPr>
        <sz val="12"/>
        <color indexed="8"/>
        <rFont val="Times New Roman"/>
        <family val="1"/>
      </rPr>
      <t xml:space="preserve"> Enter the quantity of natural gas purchased for process equipment </t>
    </r>
  </si>
  <si>
    <r>
      <t xml:space="preserve">                                              </t>
    </r>
    <r>
      <rPr>
        <b/>
        <sz val="12"/>
        <color indexed="10"/>
        <rFont val="Times New Roman"/>
        <family val="1"/>
      </rPr>
      <t>OR</t>
    </r>
  </si>
  <si>
    <r>
      <t>Note</t>
    </r>
    <r>
      <rPr>
        <i/>
        <sz val="12"/>
        <rFont val="Times New Roman"/>
        <family val="1"/>
      </rPr>
      <t>: some of these may not apply to your facility</t>
    </r>
  </si>
  <si>
    <r>
      <t>A)</t>
    </r>
    <r>
      <rPr>
        <sz val="12"/>
        <rFont val="Times New Roman"/>
        <family val="1"/>
      </rPr>
      <t xml:space="preserve"> the quantity of natural gas </t>
    </r>
  </si>
  <si>
    <t>Select</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</si>
  <si>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</si>
  <si>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</si>
  <si>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r>
      <t>(lb/1000000 ft</t>
    </r>
    <r>
      <rPr>
        <b/>
        <vertAlign val="superscript"/>
        <sz val="10"/>
        <rFont val="Times New Roman"/>
        <family val="1"/>
      </rPr>
      <t>3</t>
    </r>
    <r>
      <rPr>
        <b/>
        <sz val="10"/>
        <rFont val="Times New Roman"/>
        <family val="1"/>
      </rPr>
      <t>)</t>
    </r>
  </si>
  <si>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</si>
  <si>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0.4356 kg/lb</t>
    </r>
  </si>
  <si>
    <r>
      <t>Definitions</t>
    </r>
    <r>
      <rPr>
        <b/>
        <vertAlign val="superscript"/>
        <sz val="14"/>
        <color indexed="8"/>
        <rFont val="Times New Roman"/>
        <family val="1"/>
      </rPr>
      <t>1</t>
    </r>
  </si>
  <si>
    <t xml:space="preserve">This table gives you the estimated quantity of ChemTRAC priority substances this process manufactured, processed, otherwise used and/or released for the reporting year. </t>
  </si>
  <si>
    <t>Total MPO and Releases:</t>
  </si>
  <si>
    <r>
      <t xml:space="preserve">• </t>
    </r>
    <r>
      <rPr>
        <sz val="12"/>
        <rFont val="Times New Roman"/>
        <family val="1"/>
      </rPr>
      <t>This page gathers information related to oilseed processing at your facility and shows the estimated amounts of priority substances that are manufactured, processed, otherwise used (MPO) and/or released.</t>
    </r>
  </si>
  <si>
    <t>Quantity (kg/yr)</t>
  </si>
  <si>
    <t>Otherwise Used</t>
  </si>
  <si>
    <t>Processed</t>
  </si>
  <si>
    <t>Manufactured</t>
  </si>
  <si>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</si>
  <si>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</si>
  <si>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</si>
  <si>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</si>
  <si>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t>This page provides a summary of the estimated quantities of all substances manufactured, processed, otherwise used and/or released.</t>
  </si>
  <si>
    <t>Released</t>
  </si>
  <si>
    <t>Nitrogen Oxides (NOx)</t>
  </si>
  <si>
    <t>Lead and its compounds</t>
  </si>
  <si>
    <t>Manganese and its compounds</t>
  </si>
  <si>
    <t>Mercury and its compounds</t>
  </si>
  <si>
    <t>Nickel and its compounds</t>
  </si>
  <si>
    <t>Cadmium and its compounds</t>
  </si>
  <si>
    <t>Chromium (non-hexavalent) and its compounds</t>
  </si>
  <si>
    <t>Volatile Organic Compounds (VOCs)</t>
  </si>
  <si>
    <r>
      <t xml:space="preserve">Chromium (non-hexavalent) </t>
    </r>
    <r>
      <rPr>
        <sz val="10"/>
        <rFont val="Times New Roman"/>
        <family val="1"/>
      </rPr>
      <t>and its compounds</t>
    </r>
  </si>
  <si>
    <r>
      <t xml:space="preserve">Lead </t>
    </r>
    <r>
      <rPr>
        <sz val="10"/>
        <rFont val="Times New Roman"/>
        <family val="1"/>
      </rPr>
      <t>and its compounds</t>
    </r>
  </si>
  <si>
    <r>
      <t xml:space="preserve">Manganese </t>
    </r>
    <r>
      <rPr>
        <sz val="10"/>
        <rFont val="Times New Roman"/>
        <family val="1"/>
      </rPr>
      <t>and its compounds</t>
    </r>
  </si>
  <si>
    <r>
      <t xml:space="preserve">Mercury </t>
    </r>
    <r>
      <rPr>
        <sz val="10"/>
        <rFont val="Times New Roman"/>
        <family val="1"/>
      </rPr>
      <t>and its compounds</t>
    </r>
  </si>
  <si>
    <r>
      <t xml:space="preserve">Nickel </t>
    </r>
    <r>
      <rPr>
        <sz val="10"/>
        <rFont val="Times New Roman"/>
        <family val="1"/>
      </rPr>
      <t>and its compounds</t>
    </r>
  </si>
  <si>
    <r>
      <t xml:space="preserve">Cadmium </t>
    </r>
    <r>
      <rPr>
        <sz val="10"/>
        <rFont val="Times New Roman"/>
        <family val="1"/>
      </rPr>
      <t>and its compounds</t>
    </r>
  </si>
  <si>
    <r>
      <rPr>
        <sz val="12"/>
        <rFont val="Times New Roman"/>
        <family val="1"/>
      </rPr>
      <t>If your facility has other activities or sources that MPO and/or release ChemTRAC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</si>
  <si>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t xml:space="preserve">This page contains necessary instructions that will help you use this calculator to estimate the amount of priority substances and other chemicals that are manufactured, processed, otherwise used (MPO) and/or released during </t>
    </r>
    <r>
      <rPr>
        <b/>
        <sz val="12"/>
        <rFont val="Times New Roman"/>
        <family val="1"/>
      </rPr>
      <t>oilseed processing.</t>
    </r>
  </si>
  <si>
    <t>Once you have your estimates for activiti(es) or process(es), enter the amounts of MPO and release of each substance from each process into the "Calculation of Totals" calculator (available at www.toronto.ca/chemtrac) to determine if you need to report.</t>
  </si>
  <si>
    <t xml:space="preserve">- the quantity of seeds processed during the reporting year 
- the quantity of natural gas use during the reporting year </t>
  </si>
  <si>
    <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t>
    </r>
  </si>
  <si>
    <r>
      <t>Identify emissions control installed</t>
    </r>
    <r>
      <rPr>
        <b/>
        <vertAlign val="superscript"/>
        <sz val="12"/>
        <color indexed="10"/>
        <rFont val="Times New Roman"/>
        <family val="1"/>
      </rPr>
      <t>**</t>
    </r>
    <r>
      <rPr>
        <sz val="12"/>
        <color indexed="8"/>
        <rFont val="Times New Roman"/>
        <family val="1"/>
      </rPr>
      <t>:</t>
    </r>
  </si>
  <si>
    <r>
      <rPr>
        <b/>
        <vertAlign val="superscript"/>
        <sz val="12"/>
        <color indexed="10"/>
        <rFont val="Times New Roman"/>
        <family val="1"/>
      </rPr>
      <t>**</t>
    </r>
    <r>
      <rPr>
        <b/>
        <sz val="12"/>
        <color indexed="10"/>
        <rFont val="Times New Roman"/>
        <family val="1"/>
      </rPr>
      <t xml:space="preserve"> This field is mandatory</t>
    </r>
  </si>
  <si>
    <r>
      <rPr>
        <b/>
        <sz val="12"/>
        <rFont val="Times New Roman"/>
        <family val="1"/>
      </rPr>
      <t>4.</t>
    </r>
    <r>
      <rPr>
        <sz val="12"/>
        <rFont val="Times New Roman"/>
        <family val="1"/>
      </rPr>
      <t xml:space="preserve"> You may consult a guide of this calculator available at: </t>
    </r>
    <r>
      <rPr>
        <u val="single"/>
        <sz val="12"/>
        <color indexed="12"/>
        <rFont val="Times New Roman"/>
        <family val="1"/>
      </rPr>
      <t>http://www.toronto.ca/health/chemtrac/industries/pdf/oilseed_processing.pdf</t>
    </r>
  </si>
  <si>
    <r>
      <rPr>
        <b/>
        <sz val="12"/>
        <color indexed="8"/>
        <rFont val="Times New Roman"/>
        <family val="1"/>
      </rPr>
      <t>Manufacture</t>
    </r>
    <r>
      <rPr>
        <sz val="12"/>
        <color indexed="8"/>
        <rFont val="Times New Roman"/>
        <family val="1"/>
      </rPr>
      <t xml:space="preserve"> - To produce, prepare or compound a priority substance and includes the conincidental production of a priority substance as a by-product.</t>
    </r>
  </si>
  <si>
    <r>
      <rPr>
        <b/>
        <sz val="12"/>
        <color indexed="8"/>
        <rFont val="Times New Roman"/>
        <family val="1"/>
      </rPr>
      <t>Process</t>
    </r>
    <r>
      <rPr>
        <sz val="12"/>
        <color indexed="8"/>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</si>
  <si>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color indexed="8"/>
        <rFont val="Times New Roman"/>
        <family val="1"/>
      </rPr>
      <t>Otherwise Use</t>
    </r>
    <r>
      <rPr>
        <sz val="12"/>
        <color indexed="8"/>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</si>
  <si>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color indexed="8"/>
        <rFont val="Times New Roman"/>
        <family val="1"/>
      </rPr>
      <t>Release</t>
    </r>
    <r>
      <rPr>
        <sz val="12"/>
        <color indexed="8"/>
        <rFont val="Times New Roman"/>
        <family val="1"/>
      </rPr>
      <t xml:space="preserve"> - The emission or discharge of a priority substance, whether intentional, accidental or coincidental, from a facility into the environment.</t>
    </r>
  </si>
  <si>
    <r>
      <rPr>
        <vertAlign val="superscript"/>
        <sz val="10"/>
        <rFont val="Times New Roman"/>
        <family val="1"/>
      </rPr>
      <t>1</t>
    </r>
    <r>
      <rPr>
        <sz val="10"/>
        <rFont val="Times New Roman"/>
        <family val="1"/>
      </rPr>
      <t xml:space="preserve">For details refer to the Environmental Reporting and Disclosure Bylaw available at the </t>
    </r>
    <r>
      <rPr>
        <u val="single"/>
        <sz val="10"/>
        <color indexed="12"/>
        <rFont val="Times New Roman"/>
        <family val="1"/>
      </rPr>
      <t>ChemTRAC website</t>
    </r>
  </si>
  <si>
    <t>Version 3.2, Last Updated: June 11, 2013 by AK &amp; ZI</t>
  </si>
  <si>
    <t>Input summary:</t>
  </si>
  <si>
    <t>• Please provide all the information requested in the yellow cells. If a section does not apply to your facility, leave it blank.</t>
  </si>
  <si>
    <t xml:space="preserve">• To determine if you need to report, add the amounts shown in the Output Summary table to any other MPO and/or release values from other processes or sources, if any, in your facility. You will then need to compare the total values to the reporting thresholds. </t>
  </si>
  <si>
    <t>Input-Output</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</si>
  <si>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</si>
  <si>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</si>
  <si>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t>Calculation Tool for</t>
  </si>
  <si>
    <t>Oilseed Processing</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</si>
</sst>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000"/>
    <numFmt numFmtId="167" formatCode="0.0"/>
    <numFmt numFmtId="168" formatCode="#,##0.0"/>
    <numFmt numFmtId="169" formatCode="#,##0.0\ &quot;kg/yr&quot;"/>
    <numFmt numFmtId="170" formatCode="_(* #,##0_);_(* \(#,##0\);_(* &quot;-&quot;??_);_(@_)"/>
  </numFmts>
  <fonts count="88">
    <font>
      <sz val="11"/>
      <color theme="1"/>
      <name val="Calibri"/>
      <family val="2"/>
    </font>
    <font>
      <sz val="10"/>
      <color indexed="8"/>
      <name val="Arial"/>
      <family val="2"/>
    </font>
    <font>
      <sz val="11"/>
      <color indexed="8"/>
      <name val="Calibri"/>
      <family val="2"/>
    </font>
    <font>
      <sz val="10"/>
      <name val="Times New Roman"/>
      <family val="1"/>
    </font>
    <font>
      <b/>
      <sz val="10"/>
      <color indexed="8"/>
      <name val="Times New Roman"/>
      <family val="1"/>
    </font>
    <font>
      <sz val="10"/>
      <color indexed="8"/>
      <name val="Times New Roman"/>
      <family val="1"/>
    </font>
    <font>
      <b/>
      <sz val="12"/>
      <color indexed="8"/>
      <name val="Times New Roman"/>
      <family val="1"/>
    </font>
    <font>
      <b/>
      <sz val="11"/>
      <color indexed="8"/>
      <name val="Calibri"/>
      <family val="2"/>
    </font>
    <font>
      <sz val="10"/>
      <name val="Arial"/>
      <family val="2"/>
    </font>
    <font>
      <sz val="11"/>
      <name val="Times New Roman"/>
      <family val="1"/>
    </font>
    <font>
      <b/>
      <sz val="14"/>
      <color indexed="8"/>
      <name val="Times New Roman"/>
      <family val="1"/>
    </font>
    <font>
      <sz val="8"/>
      <name val="Calibri"/>
      <family val="2"/>
    </font>
    <font>
      <b/>
      <sz val="16"/>
      <color indexed="8"/>
      <name val="Times New Roman"/>
      <family val="1"/>
    </font>
    <font>
      <sz val="12"/>
      <color indexed="8"/>
      <name val="Times New Roman"/>
      <family val="1"/>
    </font>
    <font>
      <vertAlign val="superscript"/>
      <sz val="12"/>
      <color indexed="8"/>
      <name val="Times New Roman"/>
      <family val="1"/>
    </font>
    <font>
      <sz val="12"/>
      <name val="Times New Roman"/>
      <family val="1"/>
    </font>
    <font>
      <b/>
      <sz val="12"/>
      <name val="Times New Roman"/>
      <family val="1"/>
    </font>
    <font>
      <vertAlign val="superscript"/>
      <sz val="12"/>
      <name val="Times New Roman"/>
      <family val="1"/>
    </font>
    <font>
      <u val="single"/>
      <sz val="12"/>
      <color indexed="12"/>
      <name val="Times New Roman"/>
      <family val="1"/>
    </font>
    <font>
      <sz val="11"/>
      <name val="Calibri"/>
      <family val="2"/>
    </font>
    <font>
      <i/>
      <sz val="10"/>
      <color indexed="8"/>
      <name val="Times New Roman"/>
      <family val="1"/>
    </font>
    <font>
      <sz val="11"/>
      <color indexed="8"/>
      <name val="Times New Roman"/>
      <family val="1"/>
    </font>
    <font>
      <sz val="12"/>
      <color indexed="8"/>
      <name val="Calibri"/>
      <family val="2"/>
    </font>
    <font>
      <sz val="8"/>
      <color indexed="8"/>
      <name val="Calibri"/>
      <family val="2"/>
    </font>
    <font>
      <b/>
      <sz val="12"/>
      <color indexed="10"/>
      <name val="Times New Roman"/>
      <family val="1"/>
    </font>
    <font>
      <b/>
      <sz val="14"/>
      <name val="Times New Roman"/>
      <family val="1"/>
    </font>
    <font>
      <sz val="12"/>
      <color indexed="12"/>
      <name val="Times New Roman"/>
      <family val="1"/>
    </font>
    <font>
      <b/>
      <i/>
      <sz val="12"/>
      <name val="Times New Roman"/>
      <family val="1"/>
    </font>
    <font>
      <i/>
      <sz val="12"/>
      <name val="Times New Roman"/>
      <family val="1"/>
    </font>
    <font>
      <b/>
      <sz val="12"/>
      <color indexed="8"/>
      <name val="Calibri"/>
      <family val="2"/>
    </font>
    <font>
      <b/>
      <sz val="10"/>
      <name val="Times New Roman"/>
      <family val="1"/>
    </font>
    <font>
      <b/>
      <vertAlign val="superscript"/>
      <sz val="10"/>
      <name val="Times New Roman"/>
      <family val="1"/>
    </font>
    <font>
      <vertAlign val="superscript"/>
      <sz val="10"/>
      <color indexed="8"/>
      <name val="Times New Roman"/>
      <family val="1"/>
    </font>
    <font>
      <b/>
      <vertAlign val="superscript"/>
      <sz val="14"/>
      <color indexed="8"/>
      <name val="Times New Roman"/>
      <family val="1"/>
    </font>
    <font>
      <b/>
      <vertAlign val="superscript"/>
      <sz val="12"/>
      <color indexed="8"/>
      <name val="Times New Roman"/>
      <family val="1"/>
    </font>
    <font>
      <b/>
      <vertAlign val="superscript"/>
      <sz val="12"/>
      <color indexed="10"/>
      <name val="Times New Roman"/>
      <family val="1"/>
    </font>
    <font>
      <b/>
      <sz val="13"/>
      <name val="Times New Roman"/>
      <family val="1"/>
    </font>
    <font>
      <b/>
      <sz val="13"/>
      <color indexed="8"/>
      <name val="Times New Roman"/>
      <family val="1"/>
    </font>
    <font>
      <u val="single"/>
      <sz val="10"/>
      <color indexed="12"/>
      <name val="Times New Roman"/>
      <family val="1"/>
    </font>
    <font>
      <vertAlign val="superscript"/>
      <sz val="10"/>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3"/>
      <color indexed="8"/>
      <name val="Calibri"/>
      <family val="2"/>
    </font>
    <font>
      <sz val="8"/>
      <name val="Tahoma"/>
      <family val="2"/>
    </font>
    <font>
      <sz val="11"/>
      <color indexed="9"/>
      <name val="Times New Roman"/>
      <family val="1"/>
    </font>
    <font>
      <b/>
      <sz val="7"/>
      <color indexed="8"/>
      <name val="Times New Roman"/>
      <family val="1"/>
    </font>
    <font>
      <b/>
      <sz val="11"/>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2"/>
      <color theme="10"/>
      <name val="Times New Roman"/>
      <family val="1"/>
    </font>
    <font>
      <sz val="13"/>
      <color theme="1"/>
      <name val="Calibri"/>
      <family val="2"/>
    </font>
    <font>
      <b/>
      <sz val="12"/>
      <color rgb="FFFF0000"/>
      <name val="Times New Roman"/>
      <family val="1"/>
    </font>
    <font>
      <sz val="11"/>
      <color theme="1"/>
      <name val="Times New Roman"/>
      <family val="1"/>
    </font>
    <font>
      <b/>
      <sz val="13"/>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theme="3" tint="0.7999799847602844"/>
        <bgColor indexed="64"/>
      </patternFill>
    </fill>
    <fill>
      <patternFill patternType="solid">
        <fgColor indexed="45"/>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bottom/>
    </border>
    <border>
      <left style="medium"/>
      <right style="thin"/>
      <top/>
      <bottom/>
    </border>
    <border>
      <left style="medium"/>
      <right/>
      <top/>
      <bottom/>
    </border>
    <border>
      <left style="medium"/>
      <right/>
      <top/>
      <bottom style="medium"/>
    </border>
    <border>
      <left style="thin"/>
      <right style="thin"/>
      <top/>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style="medium"/>
      <top/>
      <bottom/>
    </border>
    <border>
      <left style="medium"/>
      <right/>
      <top style="medium"/>
      <bottom/>
    </border>
    <border>
      <left/>
      <right/>
      <top style="medium"/>
      <bottom/>
    </border>
    <border>
      <left/>
      <right style="medium"/>
      <top style="medium"/>
      <bottom/>
    </border>
    <border>
      <left/>
      <right style="medium"/>
      <top/>
      <bottom style="medium"/>
    </border>
    <border>
      <left style="medium"/>
      <right style="thin"/>
      <top style="medium"/>
      <bottom/>
    </border>
    <border>
      <left style="thin"/>
      <right style="thin"/>
      <top style="medium"/>
      <bottom/>
    </border>
    <border>
      <left style="medium"/>
      <right/>
      <top style="thin"/>
      <bottom style="thin"/>
    </border>
    <border>
      <left style="thin"/>
      <right/>
      <top style="medium"/>
      <bottom/>
    </border>
    <border>
      <left style="thin"/>
      <right style="medium"/>
      <top style="medium"/>
      <bottom/>
    </border>
    <border>
      <left style="medium"/>
      <right style="thin"/>
      <top/>
      <bottom style="medium"/>
    </border>
    <border>
      <left style="thin"/>
      <right/>
      <top/>
      <bottom style="medium"/>
    </border>
    <border>
      <left style="thin"/>
      <right style="medium"/>
      <top/>
      <bottom style="medium"/>
    </border>
    <border>
      <left style="thin"/>
      <right/>
      <top/>
      <bottom/>
    </border>
    <border>
      <left style="thin"/>
      <right style="medium"/>
      <top/>
      <bottom/>
    </border>
    <border>
      <left style="thin"/>
      <right style="medium"/>
      <top style="medium"/>
      <bottom style="medium"/>
    </border>
    <border>
      <left style="medium"/>
      <right style="medium"/>
      <top/>
      <bottom style="medium"/>
    </border>
    <border>
      <left style="medium"/>
      <right/>
      <top style="medium"/>
      <bottom style="medium"/>
    </border>
    <border>
      <left style="medium"/>
      <right style="medium"/>
      <top style="medium"/>
      <bottom/>
    </border>
    <border>
      <left style="medium"/>
      <right style="medium"/>
      <top/>
      <bottom/>
    </border>
    <border>
      <left style="medium"/>
      <right style="medium"/>
      <top style="medium"/>
      <bottom style="medium"/>
    </border>
    <border>
      <left/>
      <right style="thin"/>
      <top style="medium"/>
      <bottom/>
    </border>
    <border>
      <left/>
      <right style="thin"/>
      <top/>
      <bottom/>
    </border>
    <border>
      <left/>
      <right style="thin"/>
      <top/>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thin"/>
      <bottom/>
    </border>
    <border>
      <left/>
      <right/>
      <top style="thin"/>
      <bottom/>
    </border>
    <border>
      <left style="thin"/>
      <right style="thin"/>
      <top style="thin"/>
      <bottom style="thin"/>
    </border>
    <border>
      <left style="thin"/>
      <right style="thin"/>
      <top style="thin"/>
      <bottom style="medium"/>
    </border>
    <border>
      <left style="thin"/>
      <right style="thin"/>
      <top style="medium"/>
      <bottom style="thin"/>
    </border>
    <border>
      <left/>
      <right/>
      <top style="medium"/>
      <bottom style="medium"/>
    </border>
    <border>
      <left style="thin"/>
      <right/>
      <top style="thin"/>
      <bottom style="thin"/>
    </border>
    <border>
      <left>
        <color indexed="63"/>
      </left>
      <right style="thin"/>
      <top style="thin"/>
      <bottom style="thin"/>
    </border>
    <border>
      <left style="medium"/>
      <right/>
      <top style="medium"/>
      <bottom style="thin"/>
    </border>
    <border>
      <left style="medium"/>
      <right/>
      <top/>
      <bottom style="thin"/>
    </border>
    <border>
      <left/>
      <right style="medium"/>
      <top/>
      <bottom style="thin"/>
    </border>
    <border>
      <left style="thin"/>
      <right/>
      <top style="thin"/>
      <bottom>
        <color indexed="63"/>
      </bottom>
    </border>
    <border>
      <left style="thin"/>
      <right style="medium"/>
      <top style="thin"/>
      <bottom>
        <color indexed="63"/>
      </bottom>
    </border>
    <border>
      <left style="medium"/>
      <right style="thin"/>
      <top style="thin"/>
      <bottom style="thin"/>
    </border>
    <border>
      <left/>
      <right style="medium"/>
      <top style="thin"/>
      <bottom/>
    </border>
    <border>
      <left/>
      <right/>
      <top/>
      <bottom style="thin"/>
    </border>
    <border>
      <left style="thin"/>
      <right/>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05">
    <xf numFmtId="0" fontId="0" fillId="0" borderId="0" xfId="0" applyFont="1" applyAlignment="1">
      <alignment/>
    </xf>
    <xf numFmtId="0" fontId="3" fillId="0" borderId="0" xfId="0" applyFont="1" applyFill="1" applyBorder="1" applyAlignment="1">
      <alignment/>
    </xf>
    <xf numFmtId="0" fontId="5" fillId="0" borderId="0" xfId="0" applyFont="1" applyAlignment="1">
      <alignment horizontal="justify"/>
    </xf>
    <xf numFmtId="0" fontId="0" fillId="33" borderId="0" xfId="0" applyFill="1" applyAlignment="1">
      <alignment/>
    </xf>
    <xf numFmtId="0" fontId="75" fillId="33" borderId="0" xfId="53" applyFill="1" applyAlignment="1" applyProtection="1">
      <alignment horizontal="left" vertical="top" wrapText="1"/>
      <protection/>
    </xf>
    <xf numFmtId="0" fontId="0" fillId="0" borderId="0" xfId="0" applyFill="1" applyAlignment="1">
      <alignment/>
    </xf>
    <xf numFmtId="0" fontId="9" fillId="0" borderId="0" xfId="0" applyFont="1" applyFill="1" applyBorder="1" applyAlignment="1">
      <alignment horizontal="left"/>
    </xf>
    <xf numFmtId="0" fontId="12" fillId="0" borderId="0" xfId="0" applyFont="1" applyAlignment="1">
      <alignment horizontal="justify"/>
    </xf>
    <xf numFmtId="0" fontId="5" fillId="0" borderId="10" xfId="0" applyFont="1" applyBorder="1" applyAlignment="1">
      <alignment horizontal="justify"/>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12" fillId="33" borderId="0" xfId="0" applyFont="1" applyFill="1" applyAlignment="1">
      <alignment horizontal="left"/>
    </xf>
    <xf numFmtId="0" fontId="10" fillId="33" borderId="0" xfId="0" applyFont="1" applyFill="1" applyAlignment="1">
      <alignment/>
    </xf>
    <xf numFmtId="0" fontId="4" fillId="0" borderId="0" xfId="0" applyFont="1" applyAlignment="1">
      <alignment vertical="top"/>
    </xf>
    <xf numFmtId="0" fontId="5" fillId="0" borderId="0" xfId="0" applyFont="1" applyAlignment="1">
      <alignment horizontal="right"/>
    </xf>
    <xf numFmtId="0" fontId="5" fillId="0" borderId="0" xfId="0" applyFont="1" applyAlignment="1" quotePrefix="1">
      <alignment horizontal="right"/>
    </xf>
    <xf numFmtId="0" fontId="5" fillId="0" borderId="0" xfId="0" applyFont="1" applyBorder="1" applyAlignment="1" quotePrefix="1">
      <alignment/>
    </xf>
    <xf numFmtId="0" fontId="4" fillId="0" borderId="0" xfId="0" applyFont="1" applyBorder="1" applyAlignment="1">
      <alignment/>
    </xf>
    <xf numFmtId="0" fontId="5" fillId="33" borderId="0" xfId="0" applyFont="1" applyFill="1" applyAlignment="1">
      <alignment/>
    </xf>
    <xf numFmtId="0" fontId="13" fillId="33" borderId="11" xfId="0" applyFont="1" applyFill="1" applyBorder="1" applyAlignment="1">
      <alignment horizontal="center"/>
    </xf>
    <xf numFmtId="0" fontId="13" fillId="33" borderId="12" xfId="0" applyFont="1" applyFill="1" applyBorder="1" applyAlignment="1">
      <alignment/>
    </xf>
    <xf numFmtId="0" fontId="15" fillId="33" borderId="13" xfId="60" applyFont="1" applyFill="1" applyBorder="1" applyAlignment="1">
      <alignment horizontal="left"/>
      <protection/>
    </xf>
    <xf numFmtId="0" fontId="15" fillId="33" borderId="11" xfId="60" applyFont="1" applyFill="1" applyBorder="1" applyAlignment="1">
      <alignment horizontal="center"/>
      <protection/>
    </xf>
    <xf numFmtId="0" fontId="15" fillId="33" borderId="13" xfId="60" applyFont="1" applyFill="1" applyBorder="1" applyAlignment="1" quotePrefix="1">
      <alignment horizontal="left"/>
      <protection/>
    </xf>
    <xf numFmtId="0" fontId="15" fillId="33" borderId="14" xfId="60" applyFont="1" applyFill="1" applyBorder="1" applyAlignment="1">
      <alignment horizontal="left"/>
      <protection/>
    </xf>
    <xf numFmtId="0" fontId="15" fillId="33" borderId="15" xfId="60" applyFont="1" applyFill="1" applyBorder="1" applyAlignment="1">
      <alignment horizontal="center"/>
      <protection/>
    </xf>
    <xf numFmtId="0" fontId="6"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9" fillId="0" borderId="0" xfId="0" applyFont="1" applyAlignment="1">
      <alignment/>
    </xf>
    <xf numFmtId="0" fontId="13" fillId="34" borderId="16" xfId="57" applyFont="1" applyFill="1" applyBorder="1">
      <alignment/>
      <protection/>
    </xf>
    <xf numFmtId="0" fontId="13" fillId="34" borderId="16" xfId="57" applyFont="1" applyFill="1" applyBorder="1" applyAlignment="1">
      <alignment horizontal="center"/>
      <protection/>
    </xf>
    <xf numFmtId="0" fontId="13" fillId="34" borderId="17" xfId="57" applyFont="1" applyFill="1" applyBorder="1">
      <alignment/>
      <protection/>
    </xf>
    <xf numFmtId="0" fontId="13" fillId="34" borderId="18" xfId="57" applyFont="1" applyFill="1" applyBorder="1">
      <alignment/>
      <protection/>
    </xf>
    <xf numFmtId="0" fontId="13" fillId="34" borderId="18" xfId="57" applyFont="1" applyFill="1" applyBorder="1" applyAlignment="1">
      <alignment horizontal="center"/>
      <protection/>
    </xf>
    <xf numFmtId="0" fontId="13" fillId="34" borderId="19" xfId="57" applyFont="1" applyFill="1" applyBorder="1">
      <alignment/>
      <protection/>
    </xf>
    <xf numFmtId="0" fontId="20" fillId="0" borderId="0" xfId="0" applyFont="1" applyAlignment="1">
      <alignment horizontal="center"/>
    </xf>
    <xf numFmtId="0" fontId="13" fillId="0" borderId="0" xfId="0" applyFont="1" applyAlignment="1">
      <alignment horizontal="justify"/>
    </xf>
    <xf numFmtId="0" fontId="15" fillId="35" borderId="20" xfId="0" applyFont="1" applyFill="1" applyBorder="1" applyAlignment="1" quotePrefix="1">
      <alignment/>
    </xf>
    <xf numFmtId="0" fontId="13" fillId="0" borderId="0" xfId="0" applyFont="1" applyAlignment="1">
      <alignment/>
    </xf>
    <xf numFmtId="0" fontId="13" fillId="0" borderId="0" xfId="0" applyFont="1" applyAlignment="1">
      <alignment horizontal="left"/>
    </xf>
    <xf numFmtId="0" fontId="13" fillId="0" borderId="0" xfId="0" applyFont="1" applyAlignment="1">
      <alignment vertical="top"/>
    </xf>
    <xf numFmtId="0" fontId="13" fillId="0" borderId="0" xfId="0" applyFont="1" applyAlignment="1">
      <alignment wrapText="1"/>
    </xf>
    <xf numFmtId="0" fontId="13" fillId="35" borderId="21" xfId="0" applyFont="1" applyFill="1" applyBorder="1" applyAlignment="1">
      <alignment/>
    </xf>
    <xf numFmtId="0" fontId="6" fillId="35" borderId="22" xfId="0" applyFont="1" applyFill="1" applyBorder="1" applyAlignment="1">
      <alignment/>
    </xf>
    <xf numFmtId="0" fontId="13" fillId="35" borderId="22" xfId="0" applyFont="1" applyFill="1" applyBorder="1" applyAlignment="1">
      <alignment horizontal="left"/>
    </xf>
    <xf numFmtId="0" fontId="13" fillId="35" borderId="22" xfId="0" applyFont="1" applyFill="1" applyBorder="1" applyAlignment="1">
      <alignment/>
    </xf>
    <xf numFmtId="0" fontId="13" fillId="35" borderId="23" xfId="0" applyFont="1" applyFill="1" applyBorder="1" applyAlignment="1">
      <alignment/>
    </xf>
    <xf numFmtId="0" fontId="13" fillId="35" borderId="13" xfId="0" applyFont="1" applyFill="1" applyBorder="1" applyAlignment="1">
      <alignment/>
    </xf>
    <xf numFmtId="0" fontId="13" fillId="35" borderId="20" xfId="0" applyFont="1" applyFill="1" applyBorder="1" applyAlignment="1">
      <alignment/>
    </xf>
    <xf numFmtId="0" fontId="13" fillId="35" borderId="14" xfId="0" applyFont="1" applyFill="1" applyBorder="1" applyAlignment="1">
      <alignment/>
    </xf>
    <xf numFmtId="0" fontId="13" fillId="35" borderId="10" xfId="0" applyFont="1" applyFill="1" applyBorder="1" applyAlignment="1">
      <alignment/>
    </xf>
    <xf numFmtId="0" fontId="13" fillId="35" borderId="24" xfId="0" applyFont="1" applyFill="1" applyBorder="1" applyAlignment="1">
      <alignment/>
    </xf>
    <xf numFmtId="0" fontId="13" fillId="36" borderId="21" xfId="0" applyFont="1" applyFill="1" applyBorder="1" applyAlignment="1">
      <alignment/>
    </xf>
    <xf numFmtId="0" fontId="13" fillId="36" borderId="22" xfId="0" applyFont="1" applyFill="1" applyBorder="1" applyAlignment="1">
      <alignment/>
    </xf>
    <xf numFmtId="0" fontId="13" fillId="36" borderId="13" xfId="0" applyFont="1" applyFill="1" applyBorder="1" applyAlignment="1">
      <alignment/>
    </xf>
    <xf numFmtId="0" fontId="13" fillId="36" borderId="14" xfId="0" applyFont="1" applyFill="1" applyBorder="1" applyAlignment="1">
      <alignment/>
    </xf>
    <xf numFmtId="0" fontId="13" fillId="36" borderId="10" xfId="0" applyFont="1" applyFill="1" applyBorder="1" applyAlignment="1">
      <alignment/>
    </xf>
    <xf numFmtId="0" fontId="13" fillId="36" borderId="10" xfId="0" applyFont="1" applyFill="1" applyBorder="1" applyAlignment="1">
      <alignment horizontal="center"/>
    </xf>
    <xf numFmtId="0" fontId="21" fillId="0" borderId="0" xfId="0" applyFont="1" applyFill="1" applyBorder="1" applyAlignment="1">
      <alignment/>
    </xf>
    <xf numFmtId="0" fontId="6" fillId="0" borderId="25" xfId="0" applyFont="1" applyBorder="1" applyAlignment="1">
      <alignment horizontal="center"/>
    </xf>
    <xf numFmtId="0" fontId="6" fillId="0" borderId="26" xfId="0" applyFont="1" applyBorder="1" applyAlignment="1">
      <alignment/>
    </xf>
    <xf numFmtId="0" fontId="6" fillId="0" borderId="25" xfId="0" applyFont="1" applyFill="1" applyBorder="1" applyAlignment="1">
      <alignment/>
    </xf>
    <xf numFmtId="0" fontId="6" fillId="0" borderId="26" xfId="0" applyFont="1" applyBorder="1" applyAlignment="1">
      <alignment horizontal="center"/>
    </xf>
    <xf numFmtId="0" fontId="13" fillId="33" borderId="0" xfId="0" applyFont="1" applyFill="1" applyAlignment="1">
      <alignment/>
    </xf>
    <xf numFmtId="0" fontId="13" fillId="33" borderId="0" xfId="0" applyFont="1" applyFill="1" applyAlignment="1">
      <alignment horizontal="center"/>
    </xf>
    <xf numFmtId="0" fontId="16" fillId="33" borderId="0" xfId="58" applyFont="1" applyFill="1">
      <alignment/>
      <protection/>
    </xf>
    <xf numFmtId="3" fontId="15" fillId="33" borderId="0" xfId="58" applyNumberFormat="1" applyFont="1" applyFill="1">
      <alignment/>
      <protection/>
    </xf>
    <xf numFmtId="0" fontId="15" fillId="33" borderId="0" xfId="58" applyFont="1" applyFill="1" applyAlignment="1">
      <alignment horizontal="left"/>
      <protection/>
    </xf>
    <xf numFmtId="0" fontId="15" fillId="33" borderId="0" xfId="60" applyFont="1" applyFill="1" applyAlignment="1">
      <alignment horizontal="center"/>
      <protection/>
    </xf>
    <xf numFmtId="0" fontId="15" fillId="33" borderId="0" xfId="58" applyFont="1" applyFill="1">
      <alignment/>
      <protection/>
    </xf>
    <xf numFmtId="3" fontId="15" fillId="33" borderId="0" xfId="58" applyNumberFormat="1" applyFont="1" applyFill="1" applyBorder="1">
      <alignment/>
      <protection/>
    </xf>
    <xf numFmtId="0" fontId="15" fillId="33" borderId="0" xfId="58" applyFont="1" applyFill="1" applyAlignment="1">
      <alignment horizontal="center"/>
      <protection/>
    </xf>
    <xf numFmtId="0" fontId="15" fillId="33" borderId="0" xfId="60" applyFont="1" applyFill="1" applyBorder="1">
      <alignment/>
      <protection/>
    </xf>
    <xf numFmtId="0" fontId="15" fillId="33" borderId="0" xfId="60" applyFont="1" applyFill="1" applyBorder="1" applyAlignment="1">
      <alignment horizontal="center"/>
      <protection/>
    </xf>
    <xf numFmtId="3" fontId="15" fillId="33" borderId="0" xfId="60" applyNumberFormat="1" applyFont="1" applyFill="1" applyBorder="1" applyAlignment="1">
      <alignment horizontal="center"/>
      <protection/>
    </xf>
    <xf numFmtId="0" fontId="13" fillId="33" borderId="0" xfId="0" applyFont="1" applyFill="1" applyAlignment="1">
      <alignment vertical="top"/>
    </xf>
    <xf numFmtId="0" fontId="13" fillId="33" borderId="0" xfId="0" applyFont="1" applyFill="1" applyBorder="1" applyAlignment="1">
      <alignment vertical="top"/>
    </xf>
    <xf numFmtId="0" fontId="13" fillId="34" borderId="27" xfId="0" applyFont="1" applyFill="1" applyBorder="1" applyAlignment="1">
      <alignment/>
    </xf>
    <xf numFmtId="0" fontId="13" fillId="34" borderId="19" xfId="0" applyFont="1" applyFill="1" applyBorder="1" applyAlignment="1">
      <alignment/>
    </xf>
    <xf numFmtId="0" fontId="13" fillId="34" borderId="22" xfId="0" applyFont="1" applyFill="1" applyBorder="1" applyAlignment="1">
      <alignment horizontal="left"/>
    </xf>
    <xf numFmtId="0" fontId="6" fillId="0" borderId="28" xfId="0" applyFont="1" applyBorder="1" applyAlignment="1">
      <alignment horizontal="center"/>
    </xf>
    <xf numFmtId="0" fontId="0" fillId="0" borderId="0" xfId="0" applyFill="1" applyBorder="1" applyAlignment="1">
      <alignment/>
    </xf>
    <xf numFmtId="0" fontId="13" fillId="0" borderId="29" xfId="0" applyFont="1" applyBorder="1" applyAlignment="1">
      <alignment horizontal="center"/>
    </xf>
    <xf numFmtId="0" fontId="6" fillId="0" borderId="30" xfId="0" applyFont="1" applyFill="1" applyBorder="1" applyAlignment="1">
      <alignment wrapText="1"/>
    </xf>
    <xf numFmtId="0" fontId="6" fillId="0" borderId="15" xfId="0" applyFont="1" applyFill="1" applyBorder="1" applyAlignment="1">
      <alignment horizontal="center" wrapText="1"/>
    </xf>
    <xf numFmtId="0" fontId="6" fillId="0" borderId="31" xfId="0" applyFont="1" applyFill="1" applyBorder="1" applyAlignment="1">
      <alignment horizontal="center" wrapText="1"/>
    </xf>
    <xf numFmtId="0" fontId="6" fillId="0" borderId="15" xfId="0" applyFont="1" applyBorder="1" applyAlignment="1">
      <alignment horizontal="center" wrapText="1"/>
    </xf>
    <xf numFmtId="0" fontId="6" fillId="0" borderId="32" xfId="0" applyFont="1" applyBorder="1" applyAlignment="1">
      <alignment horizontal="center" wrapText="1"/>
    </xf>
    <xf numFmtId="0" fontId="13" fillId="0" borderId="12" xfId="0" applyFont="1" applyFill="1" applyBorder="1" applyAlignment="1">
      <alignment/>
    </xf>
    <xf numFmtId="0" fontId="13" fillId="0" borderId="11" xfId="0" applyFont="1" applyFill="1" applyBorder="1" applyAlignment="1">
      <alignment horizontal="center"/>
    </xf>
    <xf numFmtId="4" fontId="13" fillId="0" borderId="33" xfId="0" applyNumberFormat="1" applyFont="1" applyFill="1" applyBorder="1" applyAlignment="1">
      <alignment horizontal="center"/>
    </xf>
    <xf numFmtId="0" fontId="13" fillId="0" borderId="11" xfId="0" applyFont="1" applyBorder="1" applyAlignment="1">
      <alignment horizontal="center"/>
    </xf>
    <xf numFmtId="0" fontId="13" fillId="0" borderId="34" xfId="0" applyFont="1" applyBorder="1" applyAlignment="1">
      <alignment horizontal="center"/>
    </xf>
    <xf numFmtId="0" fontId="13" fillId="0" borderId="30" xfId="0" applyFont="1" applyFill="1" applyBorder="1" applyAlignment="1">
      <alignment/>
    </xf>
    <xf numFmtId="0" fontId="13" fillId="0" borderId="15" xfId="0" applyFont="1" applyFill="1" applyBorder="1" applyAlignment="1">
      <alignment horizontal="center"/>
    </xf>
    <xf numFmtId="4" fontId="13" fillId="0" borderId="31" xfId="0" applyNumberFormat="1" applyFont="1" applyFill="1" applyBorder="1" applyAlignment="1">
      <alignment horizontal="center"/>
    </xf>
    <xf numFmtId="0" fontId="13" fillId="0" borderId="15" xfId="0" applyFont="1" applyBorder="1" applyAlignment="1">
      <alignment horizontal="center"/>
    </xf>
    <xf numFmtId="0" fontId="13" fillId="0" borderId="14" xfId="0" applyFont="1" applyFill="1" applyBorder="1" applyAlignment="1">
      <alignment/>
    </xf>
    <xf numFmtId="0" fontId="13" fillId="0" borderId="10" xfId="0" applyFont="1" applyFill="1" applyBorder="1" applyAlignment="1">
      <alignment horizontal="center"/>
    </xf>
    <xf numFmtId="0" fontId="13" fillId="0" borderId="35" xfId="0" applyFont="1" applyBorder="1" applyAlignment="1">
      <alignment horizontal="center"/>
    </xf>
    <xf numFmtId="0" fontId="6" fillId="0" borderId="26" xfId="0" applyFont="1" applyFill="1" applyBorder="1" applyAlignment="1">
      <alignment/>
    </xf>
    <xf numFmtId="0" fontId="6" fillId="0" borderId="26" xfId="0" applyFont="1" applyFill="1" applyBorder="1" applyAlignment="1">
      <alignment horizontal="center"/>
    </xf>
    <xf numFmtId="0" fontId="6" fillId="0" borderId="30" xfId="0" applyFont="1" applyFill="1" applyBorder="1" applyAlignment="1">
      <alignment/>
    </xf>
    <xf numFmtId="0" fontId="6" fillId="0" borderId="15" xfId="0" applyFont="1" applyFill="1" applyBorder="1" applyAlignment="1">
      <alignment horizontal="center"/>
    </xf>
    <xf numFmtId="4" fontId="13" fillId="0" borderId="15" xfId="0" applyNumberFormat="1" applyFont="1" applyFill="1" applyBorder="1" applyAlignment="1">
      <alignment horizontal="center"/>
    </xf>
    <xf numFmtId="0" fontId="13" fillId="0" borderId="32" xfId="0" applyFont="1" applyFill="1" applyBorder="1" applyAlignment="1">
      <alignment horizontal="center"/>
    </xf>
    <xf numFmtId="0" fontId="13" fillId="0" borderId="36" xfId="0" applyFont="1" applyBorder="1" applyAlignment="1">
      <alignment horizontal="center"/>
    </xf>
    <xf numFmtId="0" fontId="13" fillId="34" borderId="23" xfId="0" applyFont="1" applyFill="1" applyBorder="1" applyAlignment="1">
      <alignment horizontal="left"/>
    </xf>
    <xf numFmtId="0" fontId="13" fillId="34" borderId="18" xfId="0" applyFont="1" applyFill="1" applyBorder="1" applyAlignment="1">
      <alignment/>
    </xf>
    <xf numFmtId="0" fontId="6" fillId="33" borderId="10" xfId="0" applyFont="1" applyFill="1" applyBorder="1" applyAlignment="1">
      <alignment horizontal="left"/>
    </xf>
    <xf numFmtId="0" fontId="5" fillId="0" borderId="0" xfId="0" applyFont="1" applyBorder="1" applyAlignment="1">
      <alignment horizontal="justify"/>
    </xf>
    <xf numFmtId="0" fontId="6" fillId="35" borderId="21" xfId="0" applyFont="1" applyFill="1" applyBorder="1" applyAlignment="1">
      <alignment horizontal="left" vertical="top" wrapText="1"/>
    </xf>
    <xf numFmtId="0" fontId="6" fillId="35" borderId="13" xfId="0" applyFont="1" applyFill="1" applyBorder="1" applyAlignment="1">
      <alignment horizontal="justify"/>
    </xf>
    <xf numFmtId="0" fontId="6" fillId="35" borderId="14" xfId="0" applyFont="1" applyFill="1" applyBorder="1" applyAlignment="1">
      <alignment horizontal="justify"/>
    </xf>
    <xf numFmtId="0" fontId="6" fillId="0" borderId="0" xfId="0" applyFont="1" applyFill="1" applyBorder="1" applyAlignment="1">
      <alignment horizontal="center" wrapText="1"/>
    </xf>
    <xf numFmtId="0" fontId="13" fillId="0" borderId="0" xfId="0" applyFont="1" applyFill="1" applyBorder="1" applyAlignment="1">
      <alignment horizontal="center"/>
    </xf>
    <xf numFmtId="0" fontId="13" fillId="33" borderId="0" xfId="0" applyFont="1" applyFill="1" applyBorder="1" applyAlignment="1">
      <alignment horizontal="center"/>
    </xf>
    <xf numFmtId="0" fontId="6" fillId="35" borderId="13" xfId="0" applyFont="1" applyFill="1" applyBorder="1" applyAlignment="1">
      <alignment horizontal="justify"/>
    </xf>
    <xf numFmtId="0" fontId="5" fillId="35" borderId="13" xfId="0" applyFont="1" applyFill="1" applyBorder="1" applyAlignment="1">
      <alignment horizontal="justify"/>
    </xf>
    <xf numFmtId="0" fontId="5" fillId="35" borderId="14" xfId="0" applyFont="1" applyFill="1" applyBorder="1" applyAlignment="1">
      <alignment horizontal="justify"/>
    </xf>
    <xf numFmtId="0" fontId="13" fillId="34" borderId="18" xfId="0" applyFont="1" applyFill="1" applyBorder="1" applyAlignment="1">
      <alignment horizontal="right"/>
    </xf>
    <xf numFmtId="167" fontId="13" fillId="33" borderId="33" xfId="0" applyNumberFormat="1" applyFont="1" applyFill="1" applyBorder="1" applyAlignment="1">
      <alignment horizontal="center"/>
    </xf>
    <xf numFmtId="0" fontId="22" fillId="33" borderId="0" xfId="0" applyFont="1" applyFill="1" applyAlignment="1">
      <alignment/>
    </xf>
    <xf numFmtId="0" fontId="23" fillId="33" borderId="0" xfId="0" applyFont="1" applyFill="1" applyAlignment="1">
      <alignment/>
    </xf>
    <xf numFmtId="0" fontId="6" fillId="35" borderId="23" xfId="0" applyFont="1" applyFill="1" applyBorder="1" applyAlignment="1">
      <alignment horizontal="justify" vertical="top" wrapText="1"/>
    </xf>
    <xf numFmtId="0" fontId="6" fillId="35" borderId="20" xfId="0" applyFont="1" applyFill="1" applyBorder="1" applyAlignment="1">
      <alignment horizontal="justify" vertical="top" wrapText="1"/>
    </xf>
    <xf numFmtId="0" fontId="16" fillId="35" borderId="20" xfId="0" applyFont="1" applyFill="1" applyBorder="1" applyAlignment="1">
      <alignment/>
    </xf>
    <xf numFmtId="0" fontId="6" fillId="35" borderId="20" xfId="0" applyNumberFormat="1" applyFont="1" applyFill="1" applyBorder="1" applyAlignment="1">
      <alignment horizontal="justify" vertical="top" wrapText="1"/>
    </xf>
    <xf numFmtId="0" fontId="6" fillId="35" borderId="13" xfId="0" applyFont="1" applyFill="1" applyBorder="1" applyAlignment="1">
      <alignment horizontal="justify" vertical="top"/>
    </xf>
    <xf numFmtId="0" fontId="13" fillId="35" borderId="10" xfId="0" applyFont="1" applyFill="1" applyBorder="1" applyAlignment="1">
      <alignment horizontal="left"/>
    </xf>
    <xf numFmtId="0" fontId="6" fillId="0" borderId="27" xfId="0" applyFont="1" applyFill="1" applyBorder="1" applyAlignment="1">
      <alignment/>
    </xf>
    <xf numFmtId="0" fontId="13" fillId="0" borderId="18" xfId="0" applyFont="1" applyFill="1" applyBorder="1" applyAlignment="1">
      <alignment/>
    </xf>
    <xf numFmtId="0" fontId="13" fillId="0" borderId="19" xfId="0" applyFont="1" applyFill="1" applyBorder="1" applyAlignment="1">
      <alignment/>
    </xf>
    <xf numFmtId="165" fontId="13" fillId="34" borderId="16" xfId="57" applyNumberFormat="1" applyFont="1" applyFill="1" applyBorder="1">
      <alignment/>
      <protection/>
    </xf>
    <xf numFmtId="165" fontId="13" fillId="34" borderId="18" xfId="57" applyNumberFormat="1" applyFont="1" applyFill="1" applyBorder="1">
      <alignment/>
      <protection/>
    </xf>
    <xf numFmtId="0" fontId="13" fillId="0" borderId="0" xfId="0" applyFont="1" applyAlignment="1">
      <alignment horizontal="center"/>
    </xf>
    <xf numFmtId="0" fontId="5" fillId="33" borderId="0" xfId="0" applyFont="1" applyFill="1" applyAlignment="1">
      <alignment horizontal="justify"/>
    </xf>
    <xf numFmtId="0" fontId="0" fillId="33" borderId="0" xfId="0" applyFill="1" applyAlignment="1">
      <alignment/>
    </xf>
    <xf numFmtId="0" fontId="5" fillId="33" borderId="0" xfId="0" applyFont="1" applyFill="1" applyAlignment="1">
      <alignment horizontal="justify" vertical="top"/>
    </xf>
    <xf numFmtId="49" fontId="6" fillId="37" borderId="37" xfId="0" applyNumberFormat="1" applyFont="1" applyFill="1" applyBorder="1" applyAlignment="1">
      <alignment horizontal="left" vertical="top" wrapText="1"/>
    </xf>
    <xf numFmtId="0" fontId="6" fillId="35" borderId="37" xfId="0" applyFont="1" applyFill="1" applyBorder="1" applyAlignment="1">
      <alignment horizontal="left" vertical="top" wrapText="1"/>
    </xf>
    <xf numFmtId="0" fontId="27" fillId="35" borderId="24" xfId="0" applyFont="1" applyFill="1" applyBorder="1" applyAlignment="1">
      <alignment/>
    </xf>
    <xf numFmtId="0" fontId="6" fillId="33" borderId="21" xfId="0" applyFont="1" applyFill="1" applyBorder="1" applyAlignment="1" applyProtection="1">
      <alignment vertical="top"/>
      <protection locked="0"/>
    </xf>
    <xf numFmtId="0" fontId="13" fillId="33" borderId="22"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13"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20" xfId="0" applyFont="1" applyFill="1" applyBorder="1" applyAlignment="1" applyProtection="1">
      <alignment vertical="top"/>
      <protection locked="0"/>
    </xf>
    <xf numFmtId="0" fontId="13" fillId="33" borderId="14" xfId="0" applyFont="1" applyFill="1" applyBorder="1" applyAlignment="1" applyProtection="1">
      <alignment vertical="top"/>
      <protection locked="0"/>
    </xf>
    <xf numFmtId="0" fontId="13" fillId="33" borderId="10"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3" fillId="0" borderId="15" xfId="0" applyFont="1" applyFill="1" applyBorder="1" applyAlignment="1" applyProtection="1">
      <alignment horizontal="center"/>
      <protection locked="0"/>
    </xf>
    <xf numFmtId="0" fontId="29" fillId="33" borderId="0" xfId="0" applyFont="1" applyFill="1" applyAlignment="1">
      <alignment/>
    </xf>
    <xf numFmtId="0" fontId="27" fillId="0" borderId="40" xfId="0" applyFont="1" applyFill="1" applyBorder="1" applyAlignment="1">
      <alignment wrapText="1"/>
    </xf>
    <xf numFmtId="0" fontId="15" fillId="35" borderId="40" xfId="0" applyFont="1" applyFill="1" applyBorder="1" applyAlignment="1">
      <alignment vertical="center" wrapText="1"/>
    </xf>
    <xf numFmtId="0" fontId="5" fillId="0" borderId="0" xfId="0" applyFont="1" applyAlignment="1">
      <alignment horizontal="left" vertical="top"/>
    </xf>
    <xf numFmtId="0" fontId="30" fillId="33" borderId="21" xfId="60" applyFont="1" applyFill="1" applyBorder="1" applyAlignment="1">
      <alignment horizontal="left"/>
      <protection/>
    </xf>
    <xf numFmtId="0" fontId="30" fillId="33" borderId="26" xfId="60" applyFont="1" applyFill="1" applyBorder="1" applyAlignment="1">
      <alignment horizontal="center"/>
      <protection/>
    </xf>
    <xf numFmtId="3" fontId="30" fillId="33" borderId="22" xfId="60" applyNumberFormat="1" applyFont="1" applyFill="1" applyBorder="1" applyAlignment="1">
      <alignment horizontal="center"/>
      <protection/>
    </xf>
    <xf numFmtId="0" fontId="3" fillId="33" borderId="29" xfId="60" applyFont="1" applyFill="1" applyBorder="1">
      <alignment/>
      <protection/>
    </xf>
    <xf numFmtId="0" fontId="30" fillId="33" borderId="13" xfId="60" applyFont="1" applyFill="1" applyBorder="1" applyAlignment="1">
      <alignment horizontal="left"/>
      <protection/>
    </xf>
    <xf numFmtId="0" fontId="5" fillId="33" borderId="11" xfId="0" applyFont="1" applyFill="1" applyBorder="1" applyAlignment="1">
      <alignment/>
    </xf>
    <xf numFmtId="3" fontId="30" fillId="33" borderId="0" xfId="60" applyNumberFormat="1" applyFont="1" applyFill="1" applyBorder="1" applyAlignment="1">
      <alignment horizontal="center"/>
      <protection/>
    </xf>
    <xf numFmtId="0" fontId="3" fillId="33" borderId="34" xfId="60" applyFont="1" applyFill="1" applyBorder="1">
      <alignment/>
      <protection/>
    </xf>
    <xf numFmtId="1" fontId="30" fillId="33" borderId="14" xfId="60" applyNumberFormat="1" applyFont="1" applyFill="1" applyBorder="1" applyAlignment="1">
      <alignment horizontal="left"/>
      <protection/>
    </xf>
    <xf numFmtId="0" fontId="30" fillId="33" borderId="15" xfId="60" applyFont="1" applyFill="1" applyBorder="1" applyAlignment="1">
      <alignment horizontal="center"/>
      <protection/>
    </xf>
    <xf numFmtId="3" fontId="30" fillId="33" borderId="10" xfId="60" applyNumberFormat="1" applyFont="1" applyFill="1" applyBorder="1" applyAlignment="1">
      <alignment horizontal="center"/>
      <protection/>
    </xf>
    <xf numFmtId="0" fontId="30" fillId="33" borderId="32" xfId="60" applyFont="1" applyFill="1" applyBorder="1" applyAlignment="1">
      <alignment horizontal="center"/>
      <protection/>
    </xf>
    <xf numFmtId="0" fontId="3" fillId="33" borderId="13" xfId="60" applyFont="1" applyFill="1" applyBorder="1" applyAlignment="1">
      <alignment horizontal="center"/>
      <protection/>
    </xf>
    <xf numFmtId="0" fontId="3" fillId="33" borderId="11" xfId="60" applyFont="1" applyFill="1" applyBorder="1" applyAlignment="1">
      <alignment horizontal="center"/>
      <protection/>
    </xf>
    <xf numFmtId="0" fontId="3" fillId="33" borderId="28" xfId="60" applyFont="1" applyFill="1" applyBorder="1" applyAlignment="1">
      <alignment horizontal="center"/>
      <protection/>
    </xf>
    <xf numFmtId="0" fontId="3" fillId="33" borderId="41" xfId="60" applyFont="1" applyFill="1" applyBorder="1" applyAlignment="1">
      <alignment horizontal="center"/>
      <protection/>
    </xf>
    <xf numFmtId="0" fontId="3" fillId="33" borderId="0" xfId="60" applyFont="1" applyFill="1" applyBorder="1" applyAlignment="1">
      <alignment horizontal="center"/>
      <protection/>
    </xf>
    <xf numFmtId="0" fontId="3" fillId="33" borderId="42" xfId="60" applyFont="1" applyFill="1" applyBorder="1" applyAlignment="1">
      <alignment horizontal="center"/>
      <protection/>
    </xf>
    <xf numFmtId="0" fontId="3" fillId="33" borderId="33" xfId="60" applyFont="1" applyFill="1" applyBorder="1" applyAlignment="1">
      <alignment horizontal="center"/>
      <protection/>
    </xf>
    <xf numFmtId="3" fontId="3" fillId="33" borderId="0" xfId="60" applyNumberFormat="1" applyFont="1" applyFill="1" applyBorder="1" applyAlignment="1">
      <alignment horizontal="center"/>
      <protection/>
    </xf>
    <xf numFmtId="0" fontId="3" fillId="33" borderId="33" xfId="58" applyFont="1" applyFill="1" applyBorder="1" applyAlignment="1">
      <alignment horizontal="center"/>
      <protection/>
    </xf>
    <xf numFmtId="0" fontId="3" fillId="33" borderId="13" xfId="60" applyFont="1" applyFill="1" applyBorder="1" applyAlignment="1">
      <alignment horizontal="left"/>
      <protection/>
    </xf>
    <xf numFmtId="168" fontId="3" fillId="33" borderId="0" xfId="60" applyNumberFormat="1" applyFont="1" applyFill="1" applyBorder="1" applyAlignment="1">
      <alignment horizontal="center"/>
      <protection/>
    </xf>
    <xf numFmtId="0" fontId="3" fillId="33" borderId="13" xfId="60" applyFont="1" applyFill="1" applyBorder="1" applyAlignment="1" quotePrefix="1">
      <alignment horizontal="left"/>
      <protection/>
    </xf>
    <xf numFmtId="0" fontId="3" fillId="33" borderId="11" xfId="60" applyFont="1" applyFill="1" applyBorder="1" applyAlignment="1" quotePrefix="1">
      <alignment horizontal="center"/>
      <protection/>
    </xf>
    <xf numFmtId="3" fontId="3" fillId="33" borderId="33" xfId="60" applyNumberFormat="1" applyFont="1" applyFill="1" applyBorder="1" applyAlignment="1">
      <alignment horizontal="center"/>
      <protection/>
    </xf>
    <xf numFmtId="3" fontId="3" fillId="33" borderId="42" xfId="60" applyNumberFormat="1" applyFont="1" applyFill="1" applyBorder="1" applyAlignment="1">
      <alignment horizontal="center"/>
      <protection/>
    </xf>
    <xf numFmtId="166" fontId="3" fillId="33" borderId="42" xfId="60" applyNumberFormat="1" applyFont="1" applyFill="1" applyBorder="1" applyAlignment="1">
      <alignment horizontal="center"/>
      <protection/>
    </xf>
    <xf numFmtId="166" fontId="3" fillId="33" borderId="33" xfId="60" applyNumberFormat="1" applyFont="1" applyFill="1" applyBorder="1" applyAlignment="1">
      <alignment horizontal="center"/>
      <protection/>
    </xf>
    <xf numFmtId="0" fontId="3" fillId="33" borderId="34" xfId="60" applyFont="1" applyFill="1" applyBorder="1" applyAlignment="1">
      <alignment horizontal="center"/>
      <protection/>
    </xf>
    <xf numFmtId="0" fontId="3" fillId="33" borderId="33" xfId="60" applyFont="1" applyFill="1" applyBorder="1" applyAlignment="1">
      <alignment horizontal="left"/>
      <protection/>
    </xf>
    <xf numFmtId="11" fontId="3" fillId="33" borderId="0" xfId="60" applyNumberFormat="1" applyFont="1" applyFill="1" applyBorder="1" applyAlignment="1">
      <alignment horizontal="center"/>
      <protection/>
    </xf>
    <xf numFmtId="0" fontId="3" fillId="33" borderId="33" xfId="60" applyFont="1" applyFill="1" applyBorder="1" applyAlignment="1">
      <alignment horizontal="right"/>
      <protection/>
    </xf>
    <xf numFmtId="0" fontId="3" fillId="33" borderId="42" xfId="60" applyFont="1" applyFill="1" applyBorder="1" applyAlignment="1" quotePrefix="1">
      <alignment horizontal="center"/>
      <protection/>
    </xf>
    <xf numFmtId="0" fontId="3" fillId="33" borderId="14" xfId="60" applyFont="1" applyFill="1" applyBorder="1" applyAlignment="1">
      <alignment horizontal="left"/>
      <protection/>
    </xf>
    <xf numFmtId="0" fontId="3" fillId="33" borderId="15" xfId="60" applyFont="1" applyFill="1" applyBorder="1" applyAlignment="1">
      <alignment horizontal="center"/>
      <protection/>
    </xf>
    <xf numFmtId="0" fontId="3" fillId="33" borderId="31" xfId="60" applyFont="1" applyFill="1" applyBorder="1" applyAlignment="1">
      <alignment horizontal="right"/>
      <protection/>
    </xf>
    <xf numFmtId="0" fontId="3" fillId="33" borderId="43" xfId="60" applyFont="1" applyFill="1" applyBorder="1" applyAlignment="1">
      <alignment horizontal="center"/>
      <protection/>
    </xf>
    <xf numFmtId="11" fontId="3" fillId="33" borderId="15" xfId="60" applyNumberFormat="1" applyFont="1" applyFill="1" applyBorder="1" applyAlignment="1">
      <alignment horizontal="center"/>
      <protection/>
    </xf>
    <xf numFmtId="0" fontId="3" fillId="33" borderId="31" xfId="58" applyFont="1" applyFill="1" applyBorder="1" applyAlignment="1">
      <alignment horizontal="center"/>
      <protection/>
    </xf>
    <xf numFmtId="0" fontId="3" fillId="33" borderId="32" xfId="60" applyFont="1" applyFill="1" applyBorder="1">
      <alignment/>
      <protection/>
    </xf>
    <xf numFmtId="0" fontId="3" fillId="33" borderId="0" xfId="60" applyFont="1" applyFill="1" applyBorder="1" applyAlignment="1">
      <alignment horizontal="left"/>
      <protection/>
    </xf>
    <xf numFmtId="0" fontId="3" fillId="33" borderId="0" xfId="60" applyFont="1" applyFill="1" applyBorder="1" applyAlignment="1">
      <alignment horizontal="right"/>
      <protection/>
    </xf>
    <xf numFmtId="0" fontId="3" fillId="33" borderId="0" xfId="58" applyFont="1" applyFill="1" applyBorder="1" applyAlignment="1">
      <alignment horizontal="center"/>
      <protection/>
    </xf>
    <xf numFmtId="0" fontId="3" fillId="33" borderId="0" xfId="59" applyFont="1" applyFill="1" applyAlignment="1">
      <alignment/>
      <protection/>
    </xf>
    <xf numFmtId="0" fontId="3" fillId="33" borderId="0" xfId="60" applyFont="1" applyFill="1">
      <alignment/>
      <protection/>
    </xf>
    <xf numFmtId="0" fontId="3" fillId="33" borderId="0" xfId="60" applyFont="1" applyFill="1" applyAlignment="1">
      <alignment horizontal="center"/>
      <protection/>
    </xf>
    <xf numFmtId="3" fontId="3" fillId="33" borderId="0" xfId="60" applyNumberFormat="1" applyFont="1" applyFill="1">
      <alignment/>
      <protection/>
    </xf>
    <xf numFmtId="3" fontId="3" fillId="33" borderId="0" xfId="60" applyNumberFormat="1" applyFont="1" applyFill="1" applyBorder="1">
      <alignment/>
      <protection/>
    </xf>
    <xf numFmtId="0" fontId="3" fillId="33" borderId="0" xfId="58" applyFont="1" applyFill="1" applyAlignment="1">
      <alignment horizontal="center"/>
      <protection/>
    </xf>
    <xf numFmtId="0" fontId="3" fillId="33" borderId="0" xfId="59" applyFont="1" applyFill="1" applyBorder="1" applyAlignment="1">
      <alignment/>
      <protection/>
    </xf>
    <xf numFmtId="0" fontId="3" fillId="33" borderId="0" xfId="58" applyFont="1" applyFill="1">
      <alignment/>
      <protection/>
    </xf>
    <xf numFmtId="0" fontId="5" fillId="33" borderId="0" xfId="0" applyFont="1" applyFill="1" applyAlignment="1">
      <alignment vertical="top"/>
    </xf>
    <xf numFmtId="0" fontId="4" fillId="33" borderId="0" xfId="0" applyFont="1" applyFill="1" applyAlignment="1">
      <alignment vertical="top"/>
    </xf>
    <xf numFmtId="0" fontId="5" fillId="33" borderId="0" xfId="0" applyFont="1" applyFill="1" applyBorder="1" applyAlignment="1">
      <alignment vertical="top"/>
    </xf>
    <xf numFmtId="0" fontId="5" fillId="33" borderId="0" xfId="0" applyFont="1" applyFill="1" applyAlignment="1">
      <alignment horizontal="right"/>
    </xf>
    <xf numFmtId="3" fontId="5" fillId="33" borderId="0" xfId="0" applyNumberFormat="1" applyFont="1" applyFill="1" applyAlignment="1">
      <alignment horizontal="center"/>
    </xf>
    <xf numFmtId="169" fontId="5" fillId="33" borderId="0" xfId="0" applyNumberFormat="1" applyFont="1" applyFill="1" applyAlignment="1">
      <alignment horizontal="left" vertical="top"/>
    </xf>
    <xf numFmtId="0" fontId="18" fillId="38" borderId="0" xfId="53" applyFont="1" applyFill="1" applyBorder="1" applyAlignment="1" applyProtection="1">
      <alignment/>
      <protection locked="0"/>
    </xf>
    <xf numFmtId="0" fontId="10" fillId="38" borderId="0" xfId="0" applyFont="1" applyFill="1" applyBorder="1" applyAlignment="1">
      <alignment horizontal="left"/>
    </xf>
    <xf numFmtId="0" fontId="13" fillId="39" borderId="20" xfId="0" applyNumberFormat="1" applyFont="1" applyFill="1" applyBorder="1" applyAlignment="1">
      <alignment horizontal="justify" vertical="top" wrapText="1"/>
    </xf>
    <xf numFmtId="0" fontId="0" fillId="33" borderId="0" xfId="0" applyFill="1" applyAlignment="1">
      <alignment vertical="center"/>
    </xf>
    <xf numFmtId="0" fontId="13" fillId="39" borderId="44" xfId="0" applyFont="1" applyFill="1" applyBorder="1" applyAlignment="1">
      <alignment vertical="center" wrapText="1"/>
    </xf>
    <xf numFmtId="0" fontId="5" fillId="0" borderId="0" xfId="0" applyFont="1" applyAlignment="1">
      <alignment horizontal="justify" vertical="center"/>
    </xf>
    <xf numFmtId="0" fontId="18" fillId="35" borderId="44" xfId="53" applyNumberFormat="1" applyFont="1" applyFill="1" applyBorder="1" applyAlignment="1" applyProtection="1">
      <alignment horizontal="justify" vertical="center" wrapText="1"/>
      <protection/>
    </xf>
    <xf numFmtId="0" fontId="15" fillId="35" borderId="44" xfId="53" applyNumberFormat="1" applyFont="1" applyFill="1" applyBorder="1" applyAlignment="1" applyProtection="1">
      <alignment horizontal="justify" vertical="center" wrapText="1"/>
      <protection/>
    </xf>
    <xf numFmtId="0" fontId="13" fillId="36" borderId="13" xfId="0" applyFont="1" applyFill="1" applyBorder="1" applyAlignment="1">
      <alignment/>
    </xf>
    <xf numFmtId="0" fontId="13" fillId="40" borderId="23" xfId="0" applyFont="1" applyFill="1" applyBorder="1" applyAlignment="1">
      <alignment/>
    </xf>
    <xf numFmtId="0" fontId="13" fillId="40" borderId="22" xfId="0" applyFont="1" applyFill="1" applyBorder="1" applyAlignment="1">
      <alignment/>
    </xf>
    <xf numFmtId="0" fontId="13" fillId="40" borderId="20" xfId="0" applyFont="1" applyFill="1" applyBorder="1" applyAlignment="1">
      <alignment/>
    </xf>
    <xf numFmtId="0" fontId="13" fillId="40" borderId="10" xfId="0" applyFont="1" applyFill="1" applyBorder="1" applyAlignment="1">
      <alignment/>
    </xf>
    <xf numFmtId="0" fontId="13" fillId="40" borderId="24" xfId="0" applyFont="1" applyFill="1" applyBorder="1" applyAlignment="1">
      <alignment/>
    </xf>
    <xf numFmtId="0" fontId="13" fillId="40" borderId="10" xfId="0" applyFont="1" applyFill="1" applyBorder="1" applyAlignment="1">
      <alignment/>
    </xf>
    <xf numFmtId="0" fontId="13" fillId="39" borderId="13" xfId="0" applyFont="1" applyFill="1" applyBorder="1" applyAlignment="1">
      <alignment/>
    </xf>
    <xf numFmtId="0" fontId="13" fillId="39" borderId="0" xfId="0" applyFont="1" applyFill="1" applyBorder="1" applyAlignment="1">
      <alignment/>
    </xf>
    <xf numFmtId="0" fontId="13" fillId="39" borderId="0" xfId="0" applyFont="1" applyFill="1" applyBorder="1" applyAlignment="1">
      <alignment horizontal="right"/>
    </xf>
    <xf numFmtId="0" fontId="13" fillId="39" borderId="20" xfId="0" applyFont="1" applyFill="1" applyBorder="1" applyAlignment="1">
      <alignment/>
    </xf>
    <xf numFmtId="0" fontId="13" fillId="34" borderId="45" xfId="0" applyFont="1" applyFill="1" applyBorder="1" applyAlignment="1">
      <alignment/>
    </xf>
    <xf numFmtId="0" fontId="13" fillId="34" borderId="46" xfId="0" applyFont="1" applyFill="1" applyBorder="1" applyAlignment="1">
      <alignment horizontal="right"/>
    </xf>
    <xf numFmtId="0" fontId="13" fillId="34" borderId="47" xfId="0" applyFont="1" applyFill="1" applyBorder="1" applyAlignment="1">
      <alignment/>
    </xf>
    <xf numFmtId="0" fontId="13" fillId="34" borderId="48" xfId="0" applyFont="1" applyFill="1" applyBorder="1" applyAlignment="1">
      <alignment/>
    </xf>
    <xf numFmtId="0" fontId="13" fillId="34" borderId="13" xfId="0" applyFont="1" applyFill="1" applyBorder="1" applyAlignment="1">
      <alignment/>
    </xf>
    <xf numFmtId="0" fontId="13" fillId="34" borderId="14" xfId="0" applyFont="1" applyFill="1" applyBorder="1" applyAlignment="1">
      <alignment/>
    </xf>
    <xf numFmtId="0" fontId="13" fillId="34" borderId="10" xfId="0" applyFont="1" applyFill="1" applyBorder="1" applyAlignment="1">
      <alignment/>
    </xf>
    <xf numFmtId="0" fontId="13" fillId="34" borderId="10" xfId="0" applyFont="1" applyFill="1" applyBorder="1" applyAlignment="1">
      <alignment horizontal="center"/>
    </xf>
    <xf numFmtId="165" fontId="13" fillId="34" borderId="10" xfId="0" applyNumberFormat="1" applyFont="1" applyFill="1" applyBorder="1" applyAlignment="1">
      <alignment/>
    </xf>
    <xf numFmtId="0" fontId="13" fillId="34" borderId="24" xfId="0" applyFont="1" applyFill="1" applyBorder="1" applyAlignment="1">
      <alignment/>
    </xf>
    <xf numFmtId="0" fontId="13" fillId="33" borderId="33" xfId="0" applyFont="1" applyFill="1" applyBorder="1" applyAlignment="1">
      <alignment horizontal="center"/>
    </xf>
    <xf numFmtId="0" fontId="13" fillId="0" borderId="0" xfId="0" applyFont="1" applyFill="1" applyBorder="1" applyAlignment="1">
      <alignment horizontal="center" wrapText="1"/>
    </xf>
    <xf numFmtId="167" fontId="13" fillId="33" borderId="34" xfId="0" applyNumberFormat="1" applyFont="1" applyFill="1" applyBorder="1" applyAlignment="1">
      <alignment horizontal="center"/>
    </xf>
    <xf numFmtId="167" fontId="13" fillId="0" borderId="34" xfId="42" applyNumberFormat="1" applyFont="1" applyFill="1" applyBorder="1" applyAlignment="1">
      <alignment horizontal="center"/>
    </xf>
    <xf numFmtId="167" fontId="13" fillId="33" borderId="34" xfId="42" applyNumberFormat="1" applyFont="1" applyFill="1" applyBorder="1" applyAlignment="1">
      <alignment horizontal="center"/>
    </xf>
    <xf numFmtId="167" fontId="13" fillId="33" borderId="32" xfId="0" applyNumberFormat="1" applyFont="1" applyFill="1" applyBorder="1" applyAlignment="1">
      <alignment horizontal="center"/>
    </xf>
    <xf numFmtId="0" fontId="13" fillId="34" borderId="49" xfId="0" applyFont="1" applyFill="1" applyBorder="1" applyAlignment="1">
      <alignment/>
    </xf>
    <xf numFmtId="0" fontId="13" fillId="34" borderId="0" xfId="0" applyFont="1" applyFill="1" applyBorder="1" applyAlignment="1">
      <alignment/>
    </xf>
    <xf numFmtId="0" fontId="13" fillId="34" borderId="10" xfId="0" applyFont="1" applyFill="1" applyBorder="1" applyAlignment="1">
      <alignment/>
    </xf>
    <xf numFmtId="3" fontId="13" fillId="41" borderId="50" xfId="0" applyNumberFormat="1" applyFont="1" applyFill="1" applyBorder="1" applyAlignment="1" applyProtection="1">
      <alignment/>
      <protection locked="0"/>
    </xf>
    <xf numFmtId="3" fontId="13" fillId="41" borderId="51" xfId="0" applyNumberFormat="1" applyFont="1" applyFill="1" applyBorder="1" applyAlignment="1" applyProtection="1">
      <alignment/>
      <protection locked="0"/>
    </xf>
    <xf numFmtId="3" fontId="13" fillId="41" borderId="52" xfId="0" applyNumberFormat="1" applyFont="1" applyFill="1" applyBorder="1" applyAlignment="1" applyProtection="1">
      <alignment horizontal="center"/>
      <protection locked="0"/>
    </xf>
    <xf numFmtId="0" fontId="5" fillId="40" borderId="10" xfId="0" applyFont="1" applyFill="1" applyBorder="1" applyAlignment="1">
      <alignment/>
    </xf>
    <xf numFmtId="0" fontId="6" fillId="40" borderId="22" xfId="0" applyFont="1" applyFill="1" applyBorder="1" applyAlignment="1">
      <alignment vertical="center"/>
    </xf>
    <xf numFmtId="0" fontId="13" fillId="40" borderId="22" xfId="0" applyFont="1" applyFill="1" applyBorder="1" applyAlignment="1">
      <alignment horizontal="left"/>
    </xf>
    <xf numFmtId="0" fontId="13" fillId="40" borderId="53" xfId="0" applyFont="1" applyFill="1" applyBorder="1" applyAlignment="1">
      <alignment horizontal="left"/>
    </xf>
    <xf numFmtId="167" fontId="15" fillId="33" borderId="33" xfId="60" applyNumberFormat="1" applyFont="1" applyFill="1" applyBorder="1" applyAlignment="1">
      <alignment horizontal="center"/>
      <protection/>
    </xf>
    <xf numFmtId="167" fontId="15" fillId="33" borderId="31" xfId="60" applyNumberFormat="1" applyFont="1" applyFill="1" applyBorder="1" applyAlignment="1">
      <alignment horizontal="center"/>
      <protection/>
    </xf>
    <xf numFmtId="170" fontId="13" fillId="41" borderId="50" xfId="42" applyNumberFormat="1" applyFont="1" applyFill="1" applyBorder="1" applyAlignment="1" applyProtection="1">
      <alignment/>
      <protection locked="0"/>
    </xf>
    <xf numFmtId="0" fontId="13" fillId="35" borderId="20" xfId="0" applyNumberFormat="1" applyFont="1" applyFill="1" applyBorder="1" applyAlignment="1" quotePrefix="1">
      <alignment horizontal="justify" vertical="top" wrapText="1"/>
    </xf>
    <xf numFmtId="0" fontId="13" fillId="34" borderId="21" xfId="0" applyFont="1" applyFill="1" applyBorder="1" applyAlignment="1">
      <alignment horizontal="left"/>
    </xf>
    <xf numFmtId="0" fontId="13" fillId="42" borderId="50" xfId="0" applyFont="1" applyFill="1" applyBorder="1" applyAlignment="1">
      <alignment/>
    </xf>
    <xf numFmtId="0" fontId="13" fillId="42" borderId="27" xfId="0" applyFont="1" applyFill="1" applyBorder="1" applyAlignment="1">
      <alignment/>
    </xf>
    <xf numFmtId="0" fontId="6" fillId="42" borderId="18" xfId="0" applyFont="1" applyFill="1" applyBorder="1" applyAlignment="1">
      <alignment horizontal="left"/>
    </xf>
    <xf numFmtId="0" fontId="6" fillId="42" borderId="19" xfId="0" applyFont="1" applyFill="1" applyBorder="1" applyAlignment="1">
      <alignment horizontal="left"/>
    </xf>
    <xf numFmtId="0" fontId="83" fillId="35" borderId="24" xfId="53" applyFont="1" applyFill="1" applyBorder="1" applyAlignment="1" applyProtection="1">
      <alignment horizontal="left" vertical="top" wrapText="1"/>
      <protection/>
    </xf>
    <xf numFmtId="0" fontId="15" fillId="35" borderId="20" xfId="0" applyFont="1" applyFill="1" applyBorder="1" applyAlignment="1" quotePrefix="1">
      <alignment wrapText="1"/>
    </xf>
    <xf numFmtId="0" fontId="84" fillId="43" borderId="25" xfId="0" applyFont="1" applyFill="1" applyBorder="1" applyAlignment="1">
      <alignment/>
    </xf>
    <xf numFmtId="0" fontId="84" fillId="43" borderId="26" xfId="0" applyFont="1" applyFill="1" applyBorder="1" applyAlignment="1">
      <alignment/>
    </xf>
    <xf numFmtId="0" fontId="13" fillId="38" borderId="38" xfId="0" applyFont="1" applyFill="1" applyBorder="1" applyAlignment="1" applyProtection="1">
      <alignment horizontal="left" vertical="top" wrapText="1"/>
      <protection locked="0"/>
    </xf>
    <xf numFmtId="0" fontId="18" fillId="38" borderId="39" xfId="53" applyFont="1" applyFill="1" applyBorder="1" applyAlignment="1" applyProtection="1">
      <alignment/>
      <protection locked="0"/>
    </xf>
    <xf numFmtId="0" fontId="13" fillId="38" borderId="39" xfId="0" applyFont="1" applyFill="1" applyBorder="1" applyAlignment="1" applyProtection="1">
      <alignment horizontal="left" wrapText="1"/>
      <protection locked="0"/>
    </xf>
    <xf numFmtId="0" fontId="18" fillId="38" borderId="39" xfId="53" applyFont="1" applyFill="1" applyBorder="1" applyAlignment="1" applyProtection="1">
      <alignment horizontal="left" wrapText="1"/>
      <protection locked="0"/>
    </xf>
    <xf numFmtId="0" fontId="13" fillId="38" borderId="39" xfId="0" applyFont="1" applyFill="1" applyBorder="1" applyAlignment="1" applyProtection="1">
      <alignment wrapText="1"/>
      <protection locked="0"/>
    </xf>
    <xf numFmtId="0" fontId="18" fillId="38" borderId="36" xfId="53" applyFont="1" applyFill="1" applyBorder="1" applyAlignment="1" applyProtection="1">
      <alignment/>
      <protection locked="0"/>
    </xf>
    <xf numFmtId="0" fontId="15" fillId="33" borderId="0" xfId="60" applyFont="1" applyFill="1" applyBorder="1" applyAlignment="1">
      <alignment wrapText="1"/>
      <protection/>
    </xf>
    <xf numFmtId="167" fontId="13" fillId="33" borderId="31" xfId="0" applyNumberFormat="1" applyFont="1" applyFill="1" applyBorder="1" applyAlignment="1">
      <alignment horizontal="center"/>
    </xf>
    <xf numFmtId="0" fontId="13" fillId="40" borderId="10" xfId="0" applyFont="1" applyFill="1" applyBorder="1" applyAlignment="1">
      <alignment horizontal="left"/>
    </xf>
    <xf numFmtId="3" fontId="85" fillId="38" borderId="50" xfId="60" applyNumberFormat="1" applyFont="1" applyFill="1" applyBorder="1" applyAlignment="1">
      <alignment horizontal="center"/>
      <protection/>
    </xf>
    <xf numFmtId="3" fontId="85" fillId="38" borderId="50" xfId="0" applyNumberFormat="1" applyFont="1" applyFill="1" applyBorder="1" applyAlignment="1">
      <alignment horizontal="center"/>
    </xf>
    <xf numFmtId="0" fontId="15" fillId="38" borderId="50" xfId="60" applyFont="1" applyFill="1" applyBorder="1" applyAlignment="1" quotePrefix="1">
      <alignment horizontal="left"/>
      <protection/>
    </xf>
    <xf numFmtId="0" fontId="15" fillId="38" borderId="50" xfId="60" applyFont="1" applyFill="1" applyBorder="1" applyAlignment="1">
      <alignment horizontal="center"/>
      <protection/>
    </xf>
    <xf numFmtId="167" fontId="15" fillId="38" borderId="50" xfId="60" applyNumberFormat="1" applyFont="1" applyFill="1" applyBorder="1" applyAlignment="1">
      <alignment horizontal="center"/>
      <protection/>
    </xf>
    <xf numFmtId="167" fontId="13" fillId="38" borderId="50" xfId="0" applyNumberFormat="1" applyFont="1" applyFill="1" applyBorder="1" applyAlignment="1">
      <alignment horizontal="center"/>
    </xf>
    <xf numFmtId="0" fontId="13" fillId="38" borderId="50" xfId="0" applyFont="1" applyFill="1" applyBorder="1" applyAlignment="1">
      <alignment/>
    </xf>
    <xf numFmtId="0" fontId="13" fillId="38" borderId="50" xfId="0" applyFont="1" applyFill="1" applyBorder="1" applyAlignment="1">
      <alignment horizontal="center"/>
    </xf>
    <xf numFmtId="0" fontId="15" fillId="38" borderId="50" xfId="60" applyFont="1" applyFill="1" applyBorder="1" applyAlignment="1">
      <alignment horizontal="left"/>
      <protection/>
    </xf>
    <xf numFmtId="0" fontId="13" fillId="38" borderId="50" xfId="0" applyFont="1" applyFill="1" applyBorder="1" applyAlignment="1">
      <alignment/>
    </xf>
    <xf numFmtId="0" fontId="6" fillId="44" borderId="12" xfId="0" applyFont="1" applyFill="1" applyBorder="1" applyAlignment="1">
      <alignment/>
    </xf>
    <xf numFmtId="0" fontId="25" fillId="43" borderId="21" xfId="0" applyFont="1" applyFill="1" applyBorder="1" applyAlignment="1">
      <alignment wrapText="1"/>
    </xf>
    <xf numFmtId="0" fontId="25" fillId="43" borderId="23" xfId="0" applyFont="1" applyFill="1" applyBorder="1" applyAlignment="1">
      <alignment wrapText="1"/>
    </xf>
    <xf numFmtId="0" fontId="15" fillId="38" borderId="54" xfId="60" applyFont="1" applyFill="1" applyBorder="1" applyAlignment="1" quotePrefix="1">
      <alignment/>
      <protection/>
    </xf>
    <xf numFmtId="0" fontId="15" fillId="38" borderId="55" xfId="60" applyFont="1" applyFill="1" applyBorder="1" applyAlignment="1" quotePrefix="1">
      <alignment/>
      <protection/>
    </xf>
    <xf numFmtId="0" fontId="13" fillId="38" borderId="54" xfId="0" applyFont="1" applyFill="1" applyBorder="1" applyAlignment="1">
      <alignment/>
    </xf>
    <xf numFmtId="0" fontId="13" fillId="38" borderId="55" xfId="0" applyFont="1" applyFill="1" applyBorder="1" applyAlignment="1">
      <alignment/>
    </xf>
    <xf numFmtId="0" fontId="15" fillId="38" borderId="54" xfId="60" applyFont="1" applyFill="1" applyBorder="1" applyAlignment="1">
      <alignment/>
      <protection/>
    </xf>
    <xf numFmtId="0" fontId="15" fillId="38" borderId="55" xfId="60" applyFont="1" applyFill="1" applyBorder="1" applyAlignment="1">
      <alignment/>
      <protection/>
    </xf>
    <xf numFmtId="0" fontId="13" fillId="38" borderId="54" xfId="0" applyFont="1" applyFill="1" applyBorder="1" applyAlignment="1">
      <alignment/>
    </xf>
    <xf numFmtId="0" fontId="13" fillId="38" borderId="55" xfId="0" applyFont="1" applyFill="1" applyBorder="1" applyAlignment="1">
      <alignment/>
    </xf>
    <xf numFmtId="0" fontId="13" fillId="38" borderId="38" xfId="0" applyFont="1" applyFill="1" applyBorder="1" applyAlignment="1">
      <alignment vertical="center" wrapText="1"/>
    </xf>
    <xf numFmtId="0" fontId="13" fillId="38" borderId="39" xfId="0" applyNumberFormat="1" applyFont="1" applyFill="1" applyBorder="1" applyAlignment="1">
      <alignment vertical="center" wrapText="1"/>
    </xf>
    <xf numFmtId="0" fontId="13" fillId="38" borderId="36" xfId="0" applyFont="1" applyFill="1" applyBorder="1" applyAlignment="1">
      <alignment vertical="center" wrapText="1"/>
    </xf>
    <xf numFmtId="0" fontId="86" fillId="33" borderId="0" xfId="0" applyFont="1" applyFill="1" applyAlignment="1">
      <alignment/>
    </xf>
    <xf numFmtId="0" fontId="38" fillId="38" borderId="22" xfId="53" applyFont="1" applyFill="1" applyBorder="1" applyAlignment="1" applyProtection="1">
      <alignment vertical="top"/>
      <protection/>
    </xf>
    <xf numFmtId="0" fontId="86" fillId="0" borderId="0" xfId="0" applyFont="1" applyFill="1" applyBorder="1" applyAlignment="1">
      <alignment/>
    </xf>
    <xf numFmtId="0" fontId="86" fillId="0" borderId="0" xfId="0" applyFont="1" applyAlignment="1">
      <alignment/>
    </xf>
    <xf numFmtId="0" fontId="6" fillId="33" borderId="0" xfId="0" applyFont="1" applyFill="1" applyAlignment="1">
      <alignment horizontal="justify" vertical="center"/>
    </xf>
    <xf numFmtId="0" fontId="13" fillId="33" borderId="0" xfId="0" applyFont="1" applyFill="1" applyAlignment="1">
      <alignment horizontal="justify" vertical="center"/>
    </xf>
    <xf numFmtId="0" fontId="38" fillId="38" borderId="0" xfId="53" applyFont="1" applyFill="1" applyBorder="1" applyAlignment="1" applyProtection="1">
      <alignment vertical="top"/>
      <protection/>
    </xf>
    <xf numFmtId="0" fontId="13" fillId="41" borderId="56" xfId="57" applyFont="1" applyFill="1" applyBorder="1" applyAlignment="1" applyProtection="1">
      <alignment horizontal="center"/>
      <protection locked="0"/>
    </xf>
    <xf numFmtId="0" fontId="13" fillId="41" borderId="27" xfId="57" applyFont="1" applyFill="1" applyBorder="1" applyAlignment="1" applyProtection="1">
      <alignment horizontal="center"/>
      <protection locked="0"/>
    </xf>
    <xf numFmtId="0" fontId="13" fillId="41" borderId="14" xfId="0" applyFont="1" applyFill="1" applyBorder="1" applyAlignment="1" applyProtection="1">
      <alignment horizontal="center"/>
      <protection locked="0"/>
    </xf>
    <xf numFmtId="0" fontId="25" fillId="43" borderId="57" xfId="0" applyFont="1" applyFill="1" applyBorder="1" applyAlignment="1">
      <alignment vertical="center" wrapText="1"/>
    </xf>
    <xf numFmtId="0" fontId="25" fillId="43" borderId="58" xfId="0" applyFont="1" applyFill="1" applyBorder="1" applyAlignment="1">
      <alignment vertical="center" wrapText="1"/>
    </xf>
    <xf numFmtId="0" fontId="6" fillId="43" borderId="38" xfId="0" applyFont="1" applyFill="1" applyBorder="1" applyAlignment="1">
      <alignment horizontal="center" vertical="center"/>
    </xf>
    <xf numFmtId="0" fontId="6" fillId="43" borderId="38" xfId="0" applyFont="1" applyFill="1" applyBorder="1" applyAlignment="1">
      <alignment horizontal="center" vertical="center" wrapText="1"/>
    </xf>
    <xf numFmtId="0" fontId="13" fillId="33" borderId="10" xfId="0" applyFont="1" applyFill="1" applyBorder="1" applyAlignment="1">
      <alignment horizontal="left" vertical="top"/>
    </xf>
    <xf numFmtId="0" fontId="13" fillId="0" borderId="0" xfId="0" applyFont="1" applyAlignment="1">
      <alignment horizontal="left" vertical="top"/>
    </xf>
    <xf numFmtId="0" fontId="6" fillId="33" borderId="0" xfId="0" applyFont="1" applyFill="1" applyAlignment="1">
      <alignment horizontal="left" vertical="top"/>
    </xf>
    <xf numFmtId="0" fontId="36" fillId="43" borderId="12" xfId="0" applyFont="1" applyFill="1" applyBorder="1" applyAlignment="1">
      <alignment horizontal="center" vertical="center" wrapText="1"/>
    </xf>
    <xf numFmtId="0" fontId="37" fillId="43" borderId="11" xfId="0" applyFont="1" applyFill="1" applyBorder="1" applyAlignment="1">
      <alignment horizontal="center" vertical="center"/>
    </xf>
    <xf numFmtId="0" fontId="37" fillId="43" borderId="59" xfId="0" applyFont="1" applyFill="1" applyBorder="1" applyAlignment="1">
      <alignment horizontal="center" vertical="center"/>
    </xf>
    <xf numFmtId="0" fontId="37" fillId="43" borderId="59" xfId="0" applyFont="1" applyFill="1" applyBorder="1" applyAlignment="1">
      <alignment horizontal="center" vertical="center" wrapText="1"/>
    </xf>
    <xf numFmtId="0" fontId="37" fillId="43" borderId="60" xfId="0" applyFont="1" applyFill="1" applyBorder="1" applyAlignment="1">
      <alignment horizontal="center" vertical="center" wrapText="1"/>
    </xf>
    <xf numFmtId="0" fontId="10" fillId="0" borderId="10" xfId="0" applyFont="1" applyBorder="1" applyAlignment="1">
      <alignment horizontal="center"/>
    </xf>
    <xf numFmtId="0" fontId="7" fillId="33" borderId="0" xfId="0" applyFont="1" applyFill="1" applyAlignment="1">
      <alignment horizontal="left" vertical="top" wrapText="1"/>
    </xf>
    <xf numFmtId="0" fontId="15" fillId="38" borderId="37" xfId="0" applyNumberFormat="1" applyFont="1" applyFill="1" applyBorder="1" applyAlignment="1">
      <alignment horizontal="left" vertical="top" wrapText="1"/>
    </xf>
    <xf numFmtId="0" fontId="0" fillId="38" borderId="44" xfId="0" applyFill="1" applyBorder="1" applyAlignment="1">
      <alignment horizontal="left" vertical="top" wrapText="1"/>
    </xf>
    <xf numFmtId="0" fontId="6" fillId="35" borderId="21" xfId="0" applyFont="1" applyFill="1" applyBorder="1" applyAlignment="1">
      <alignment horizontal="left" vertical="top" wrapText="1"/>
    </xf>
    <xf numFmtId="0" fontId="6" fillId="35" borderId="13" xfId="0" applyFont="1" applyFill="1" applyBorder="1" applyAlignment="1">
      <alignment horizontal="left" vertical="top" wrapText="1"/>
    </xf>
    <xf numFmtId="0" fontId="13" fillId="33" borderId="22" xfId="0" applyFont="1" applyFill="1" applyBorder="1" applyAlignment="1">
      <alignment horizontal="left"/>
    </xf>
    <xf numFmtId="0" fontId="6" fillId="45" borderId="37" xfId="0" applyFont="1" applyFill="1" applyBorder="1" applyAlignment="1">
      <alignment horizontal="center"/>
    </xf>
    <xf numFmtId="0" fontId="6" fillId="45" borderId="53" xfId="0" applyFont="1" applyFill="1" applyBorder="1" applyAlignment="1">
      <alignment horizontal="center"/>
    </xf>
    <xf numFmtId="0" fontId="6" fillId="45" borderId="44" xfId="0" applyFont="1" applyFill="1" applyBorder="1" applyAlignment="1">
      <alignment horizontal="center"/>
    </xf>
    <xf numFmtId="0" fontId="13" fillId="34" borderId="61" xfId="0" applyFont="1" applyFill="1" applyBorder="1" applyAlignment="1">
      <alignment horizontal="left" wrapText="1"/>
    </xf>
    <xf numFmtId="0" fontId="13" fillId="34" borderId="54" xfId="0" applyFont="1" applyFill="1" applyBorder="1" applyAlignment="1">
      <alignment horizontal="left" wrapText="1"/>
    </xf>
    <xf numFmtId="0" fontId="16" fillId="39" borderId="13" xfId="0" applyFont="1" applyFill="1" applyBorder="1" applyAlignment="1">
      <alignment horizontal="left"/>
    </xf>
    <xf numFmtId="0" fontId="15" fillId="39" borderId="0" xfId="0" applyFont="1" applyFill="1" applyBorder="1" applyAlignment="1">
      <alignment horizontal="left"/>
    </xf>
    <xf numFmtId="0" fontId="15" fillId="39" borderId="58" xfId="0" applyFont="1" applyFill="1" applyBorder="1" applyAlignment="1">
      <alignment horizontal="left"/>
    </xf>
    <xf numFmtId="0" fontId="10" fillId="2" borderId="37" xfId="0" applyFont="1" applyFill="1" applyBorder="1" applyAlignment="1">
      <alignment horizontal="center"/>
    </xf>
    <xf numFmtId="0" fontId="10" fillId="2" borderId="53" xfId="0" applyFont="1" applyFill="1" applyBorder="1" applyAlignment="1">
      <alignment horizontal="center"/>
    </xf>
    <xf numFmtId="0" fontId="10" fillId="2" borderId="44" xfId="0" applyFont="1" applyFill="1" applyBorder="1" applyAlignment="1">
      <alignment horizontal="center"/>
    </xf>
    <xf numFmtId="0" fontId="85" fillId="34" borderId="27"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16" fillId="39" borderId="57" xfId="0" applyFont="1" applyFill="1" applyBorder="1" applyAlignment="1">
      <alignment horizontal="left"/>
    </xf>
    <xf numFmtId="0" fontId="16" fillId="39" borderId="63" xfId="0" applyFont="1" applyFill="1" applyBorder="1" applyAlignment="1">
      <alignment horizontal="left"/>
    </xf>
    <xf numFmtId="0" fontId="16" fillId="39" borderId="58" xfId="0" applyFont="1" applyFill="1" applyBorder="1" applyAlignment="1">
      <alignment horizontal="left"/>
    </xf>
    <xf numFmtId="49" fontId="16" fillId="38" borderId="56" xfId="0" applyNumberFormat="1" applyFont="1" applyFill="1" applyBorder="1" applyAlignment="1">
      <alignment horizontal="left" wrapText="1"/>
    </xf>
    <xf numFmtId="49" fontId="16" fillId="38" borderId="16" xfId="0" applyNumberFormat="1" applyFont="1" applyFill="1" applyBorder="1" applyAlignment="1">
      <alignment horizontal="left" wrapText="1"/>
    </xf>
    <xf numFmtId="49" fontId="16" fillId="38" borderId="17" xfId="0" applyNumberFormat="1" applyFont="1" applyFill="1" applyBorder="1" applyAlignment="1">
      <alignment horizontal="left" wrapText="1"/>
    </xf>
    <xf numFmtId="49" fontId="15" fillId="38" borderId="27" xfId="0" applyNumberFormat="1" applyFont="1" applyFill="1" applyBorder="1" applyAlignment="1">
      <alignment horizontal="left" wrapText="1"/>
    </xf>
    <xf numFmtId="49" fontId="15" fillId="38" borderId="18" xfId="0" applyNumberFormat="1" applyFont="1" applyFill="1" applyBorder="1" applyAlignment="1">
      <alignment horizontal="left" wrapText="1"/>
    </xf>
    <xf numFmtId="49" fontId="15" fillId="38" borderId="19" xfId="0" applyNumberFormat="1" applyFont="1" applyFill="1" applyBorder="1" applyAlignment="1">
      <alignment horizontal="left" wrapText="1"/>
    </xf>
    <xf numFmtId="0" fontId="15" fillId="38" borderId="27" xfId="0" applyFont="1" applyFill="1" applyBorder="1" applyAlignment="1">
      <alignment horizontal="left" wrapText="1"/>
    </xf>
    <xf numFmtId="0" fontId="15" fillId="38" borderId="18" xfId="0" applyFont="1" applyFill="1" applyBorder="1" applyAlignment="1">
      <alignment horizontal="left" wrapText="1"/>
    </xf>
    <xf numFmtId="0" fontId="15" fillId="38" borderId="19" xfId="0" applyFont="1" applyFill="1" applyBorder="1" applyAlignment="1">
      <alignment horizontal="left" wrapText="1"/>
    </xf>
    <xf numFmtId="0" fontId="40" fillId="38" borderId="45" xfId="0" applyFont="1" applyFill="1" applyBorder="1" applyAlignment="1">
      <alignment horizontal="left"/>
    </xf>
    <xf numFmtId="0" fontId="40" fillId="38" borderId="46" xfId="0" applyFont="1" applyFill="1" applyBorder="1" applyAlignment="1">
      <alignment horizontal="left"/>
    </xf>
    <xf numFmtId="0" fontId="40" fillId="38" borderId="47" xfId="0" applyFont="1" applyFill="1" applyBorder="1" applyAlignment="1">
      <alignment horizontal="left"/>
    </xf>
    <xf numFmtId="0" fontId="6" fillId="0" borderId="56"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16" fillId="0" borderId="13" xfId="0" applyFont="1" applyFill="1" applyBorder="1" applyAlignment="1">
      <alignment horizontal="left" wrapText="1"/>
    </xf>
    <xf numFmtId="0" fontId="16" fillId="0" borderId="0" xfId="0" applyFont="1" applyFill="1" applyBorder="1" applyAlignment="1">
      <alignment horizontal="left" wrapText="1"/>
    </xf>
    <xf numFmtId="0" fontId="16" fillId="0" borderId="20" xfId="0" applyFont="1" applyFill="1" applyBorder="1" applyAlignment="1">
      <alignment horizontal="left" wrapText="1"/>
    </xf>
    <xf numFmtId="0" fontId="87" fillId="2" borderId="64" xfId="0" applyFont="1" applyFill="1" applyBorder="1" applyAlignment="1">
      <alignment horizontal="center"/>
    </xf>
    <xf numFmtId="0" fontId="87" fillId="2" borderId="16" xfId="0" applyFont="1" applyFill="1" applyBorder="1" applyAlignment="1">
      <alignment horizontal="center"/>
    </xf>
    <xf numFmtId="0" fontId="87" fillId="2" borderId="17" xfId="0" applyFont="1" applyFill="1" applyBorder="1" applyAlignment="1">
      <alignment horizontal="center"/>
    </xf>
    <xf numFmtId="0" fontId="13" fillId="38" borderId="37" xfId="0" applyFont="1" applyFill="1" applyBorder="1" applyAlignment="1">
      <alignment horizontal="left" wrapText="1"/>
    </xf>
    <xf numFmtId="0" fontId="13" fillId="38" borderId="53" xfId="0" applyFont="1" applyFill="1" applyBorder="1" applyAlignment="1">
      <alignment horizontal="left" wrapText="1"/>
    </xf>
    <xf numFmtId="0" fontId="13" fillId="38" borderId="44" xfId="0" applyFont="1" applyFill="1" applyBorder="1" applyAlignment="1">
      <alignment horizontal="left" wrapText="1"/>
    </xf>
    <xf numFmtId="0" fontId="15" fillId="33" borderId="0" xfId="60" applyFont="1" applyFill="1" applyBorder="1" applyAlignment="1">
      <alignment horizontal="left" wrapText="1"/>
      <protection/>
    </xf>
    <xf numFmtId="0" fontId="13" fillId="33" borderId="10" xfId="0" applyFont="1" applyFill="1" applyBorder="1" applyAlignment="1">
      <alignment horizontal="left" vertical="center"/>
    </xf>
    <xf numFmtId="0" fontId="6" fillId="0" borderId="26" xfId="0" applyFont="1" applyFill="1" applyBorder="1" applyAlignment="1">
      <alignment horizontal="center"/>
    </xf>
    <xf numFmtId="0" fontId="6" fillId="0" borderId="26" xfId="0" applyFont="1" applyBorder="1" applyAlignment="1">
      <alignment horizontal="center"/>
    </xf>
    <xf numFmtId="0" fontId="6" fillId="0" borderId="29" xfId="0" applyFont="1" applyFill="1" applyBorder="1" applyAlignment="1">
      <alignment horizontal="center" wrapText="1"/>
    </xf>
    <xf numFmtId="0" fontId="6" fillId="0" borderId="32" xfId="0" applyFont="1" applyFill="1" applyBorder="1" applyAlignment="1">
      <alignment horizontal="center" wrapText="1"/>
    </xf>
    <xf numFmtId="0" fontId="13" fillId="33" borderId="63" xfId="0" applyFont="1" applyFill="1" applyBorder="1" applyAlignment="1">
      <alignment horizontal="center" vertical="center"/>
    </xf>
    <xf numFmtId="0" fontId="30" fillId="33" borderId="26" xfId="58" applyFont="1" applyFill="1" applyBorder="1" applyAlignment="1">
      <alignment horizontal="center" wrapText="1"/>
      <protection/>
    </xf>
    <xf numFmtId="0" fontId="30" fillId="33" borderId="11" xfId="58" applyFont="1" applyFill="1" applyBorder="1" applyAlignment="1">
      <alignment horizontal="center" wrapText="1"/>
      <protection/>
    </xf>
    <xf numFmtId="0" fontId="30" fillId="33" borderId="15" xfId="58" applyFont="1" applyFill="1" applyBorder="1" applyAlignment="1">
      <alignment horizontal="center" wrapText="1"/>
      <protection/>
    </xf>
    <xf numFmtId="0" fontId="30" fillId="33" borderId="28" xfId="60" applyFont="1" applyFill="1" applyBorder="1" applyAlignment="1">
      <alignment horizontal="center"/>
      <protection/>
    </xf>
    <xf numFmtId="0" fontId="30" fillId="33" borderId="22" xfId="60" applyFont="1" applyFill="1" applyBorder="1" applyAlignment="1">
      <alignment horizontal="center"/>
      <protection/>
    </xf>
    <xf numFmtId="0" fontId="30" fillId="33" borderId="41" xfId="60" applyFont="1" applyFill="1" applyBorder="1" applyAlignment="1">
      <alignment horizontal="center"/>
      <protection/>
    </xf>
    <xf numFmtId="0" fontId="30" fillId="33" borderId="31" xfId="60" applyFont="1" applyFill="1" applyBorder="1" applyAlignment="1">
      <alignment horizontal="center"/>
      <protection/>
    </xf>
    <xf numFmtId="0" fontId="30" fillId="33" borderId="43" xfId="60" applyFont="1" applyFill="1" applyBorder="1" applyAlignment="1">
      <alignment horizontal="center"/>
      <protection/>
    </xf>
    <xf numFmtId="0" fontId="15" fillId="38" borderId="50" xfId="0" applyFont="1" applyFill="1" applyBorder="1" applyAlignment="1">
      <alignment horizontal="left" wrapText="1"/>
    </xf>
    <xf numFmtId="0" fontId="30" fillId="33" borderId="0" xfId="60" applyFont="1" applyFill="1" applyBorder="1" applyAlignment="1">
      <alignment horizontal="center"/>
      <protection/>
    </xf>
    <xf numFmtId="0" fontId="30" fillId="33" borderId="42" xfId="60" applyFont="1" applyFill="1" applyBorder="1" applyAlignment="1">
      <alignment horizontal="center"/>
      <protection/>
    </xf>
    <xf numFmtId="0" fontId="6"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2"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34301 Calculations" xfId="58"/>
    <cellStyle name="Normal_Heaters EF" xfId="59"/>
    <cellStyle name="Normal_MAU" xfId="60"/>
    <cellStyle name="Note" xfId="61"/>
    <cellStyle name="Output" xfId="62"/>
    <cellStyle name="Percent" xfId="63"/>
    <cellStyle name="Title" xfId="64"/>
    <cellStyle name="Total" xfId="65"/>
    <cellStyle name="Warning Text" xfId="66"/>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 - 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All Substa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hyperlink" Target="#'All Substances'!A1" /><Relationship Id="rId5" Type="http://schemas.openxmlformats.org/officeDocument/2006/relationships/hyperlink" Target="#Instructions!A1" /><Relationship Id="rId6" Type="http://schemas.openxmlformats.org/officeDocument/2006/relationships/hyperlink" Target="#References!A1" /><Relationship Id="rId7" Type="http://schemas.openxmlformats.org/officeDocument/2006/relationships/hyperlink" Target="#Calculations!A1" /><Relationship Id="rId8" Type="http://schemas.openxmlformats.org/officeDocument/2006/relationships/hyperlink" Target="#'Input - Output'!A1"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hyperlink" Target="#Calculations!A1" /><Relationship Id="rId5" Type="http://schemas.openxmlformats.org/officeDocument/2006/relationships/hyperlink" Target="#Instructions!A1" /><Relationship Id="rId6" Type="http://schemas.openxmlformats.org/officeDocument/2006/relationships/hyperlink" Target="#'All Substances'!A1" /><Relationship Id="rId7" Type="http://schemas.openxmlformats.org/officeDocument/2006/relationships/hyperlink" Target="#References!A1" /><Relationship Id="rId8" Type="http://schemas.openxmlformats.org/officeDocument/2006/relationships/hyperlink" Target="#Calculations!A1" /><Relationship Id="rId9" Type="http://schemas.openxmlformats.org/officeDocument/2006/relationships/hyperlink" Target="#'Input - Output'!A1" /></Relationships>
</file>

<file path=xl/drawings/_rels/drawing4.xml.rels><?xml version="1.0" encoding="utf-8" standalone="yes"?><Relationships xmlns="http://schemas.openxmlformats.org/package/2006/relationships"><Relationship Id="rId1" Type="http://schemas.openxmlformats.org/officeDocument/2006/relationships/hyperlink" Target="#References!A1" /><Relationship Id="rId2" Type="http://schemas.openxmlformats.org/officeDocument/2006/relationships/image" Target="../media/image3.wmf" /><Relationship Id="rId3" Type="http://schemas.openxmlformats.org/officeDocument/2006/relationships/image" Target="../media/image1.wmf" /><Relationship Id="rId4" Type="http://schemas.openxmlformats.org/officeDocument/2006/relationships/image" Target="../media/image2.wmf" /><Relationship Id="rId5" Type="http://schemas.openxmlformats.org/officeDocument/2006/relationships/hyperlink" Target="#Calculation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All Substances'!A1" /><Relationship Id="rId9" Type="http://schemas.openxmlformats.org/officeDocument/2006/relationships/hyperlink" Target="#Calculations!A1" /><Relationship Id="rId10" Type="http://schemas.openxmlformats.org/officeDocument/2006/relationships/hyperlink" Target="#'Input - Output'!A1"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hyperlink" Target="#Calculations!A1" /><Relationship Id="rId5" Type="http://schemas.openxmlformats.org/officeDocument/2006/relationships/hyperlink" Target="#Instructions!A1" /><Relationship Id="rId6" Type="http://schemas.openxmlformats.org/officeDocument/2006/relationships/hyperlink" Target="#References!A1" /><Relationship Id="rId7" Type="http://schemas.openxmlformats.org/officeDocument/2006/relationships/hyperlink" Target="#'All Substances'!A1" /><Relationship Id="rId8" Type="http://schemas.openxmlformats.org/officeDocument/2006/relationships/hyperlink" Target="#'Input - Outpu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85725</xdr:rowOff>
    </xdr:from>
    <xdr:to>
      <xdr:col>3</xdr:col>
      <xdr:colOff>533400</xdr:colOff>
      <xdr:row>28</xdr:row>
      <xdr:rowOff>66675</xdr:rowOff>
    </xdr:to>
    <xdr:pic>
      <xdr:nvPicPr>
        <xdr:cNvPr id="1" name="Picture 11" descr="Toronto647.wmf"/>
        <xdr:cNvPicPr preferRelativeResize="1">
          <a:picLocks noChangeAspect="1"/>
        </xdr:cNvPicPr>
      </xdr:nvPicPr>
      <xdr:blipFill>
        <a:blip r:embed="rId1"/>
        <a:stretch>
          <a:fillRect/>
        </a:stretch>
      </xdr:blipFill>
      <xdr:spPr>
        <a:xfrm>
          <a:off x="1714500" y="7429500"/>
          <a:ext cx="1771650" cy="552450"/>
        </a:xfrm>
        <a:prstGeom prst="rect">
          <a:avLst/>
        </a:prstGeom>
        <a:noFill/>
        <a:ln w="9525" cmpd="sng">
          <a:noFill/>
        </a:ln>
      </xdr:spPr>
    </xdr:pic>
    <xdr:clientData/>
  </xdr:twoCellAnchor>
  <xdr:twoCellAnchor editAs="oneCell">
    <xdr:from>
      <xdr:col>3</xdr:col>
      <xdr:colOff>4248150</xdr:colOff>
      <xdr:row>25</xdr:row>
      <xdr:rowOff>57150</xdr:rowOff>
    </xdr:from>
    <xdr:to>
      <xdr:col>3</xdr:col>
      <xdr:colOff>6000750</xdr:colOff>
      <xdr:row>27</xdr:row>
      <xdr:rowOff>171450</xdr:rowOff>
    </xdr:to>
    <xdr:pic>
      <xdr:nvPicPr>
        <xdr:cNvPr id="2" name="Picture 13" descr="livegreen_B.wmf"/>
        <xdr:cNvPicPr preferRelativeResize="1">
          <a:picLocks noChangeAspect="1"/>
        </xdr:cNvPicPr>
      </xdr:nvPicPr>
      <xdr:blipFill>
        <a:blip r:embed="rId2"/>
        <a:stretch>
          <a:fillRect/>
        </a:stretch>
      </xdr:blipFill>
      <xdr:spPr>
        <a:xfrm>
          <a:off x="7200900" y="7400925"/>
          <a:ext cx="1762125" cy="495300"/>
        </a:xfrm>
        <a:prstGeom prst="rect">
          <a:avLst/>
        </a:prstGeom>
        <a:noFill/>
        <a:ln w="9525" cmpd="sng">
          <a:noFill/>
        </a:ln>
      </xdr:spPr>
    </xdr:pic>
    <xdr:clientData/>
  </xdr:twoCellAnchor>
  <xdr:twoCellAnchor editAs="oneCell">
    <xdr:from>
      <xdr:col>2</xdr:col>
      <xdr:colOff>0</xdr:colOff>
      <xdr:row>0</xdr:row>
      <xdr:rowOff>0</xdr:rowOff>
    </xdr:from>
    <xdr:to>
      <xdr:col>3</xdr:col>
      <xdr:colOff>1257300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14500" y="0"/>
          <a:ext cx="2495550" cy="561975"/>
        </a:xfrm>
        <a:prstGeom prst="rect">
          <a:avLst/>
        </a:prstGeom>
        <a:noFill/>
        <a:ln w="9525" cmpd="sng">
          <a:noFill/>
        </a:ln>
      </xdr:spPr>
    </xdr:pic>
    <xdr:clientData/>
  </xdr:twoCellAnchor>
  <xdr:twoCellAnchor>
    <xdr:from>
      <xdr:col>0</xdr:col>
      <xdr:colOff>561975</xdr:colOff>
      <xdr:row>10</xdr:row>
      <xdr:rowOff>0</xdr:rowOff>
    </xdr:from>
    <xdr:to>
      <xdr:col>1</xdr:col>
      <xdr:colOff>1009650</xdr:colOff>
      <xdr:row>10</xdr:row>
      <xdr:rowOff>266700</xdr:rowOff>
    </xdr:to>
    <xdr:grpSp>
      <xdr:nvGrpSpPr>
        <xdr:cNvPr id="4" name="Group 966"/>
        <xdr:cNvGrpSpPr>
          <a:grpSpLocks/>
        </xdr:cNvGrpSpPr>
      </xdr:nvGrpSpPr>
      <xdr:grpSpPr>
        <a:xfrm>
          <a:off x="561975" y="2552700"/>
          <a:ext cx="1028700" cy="26670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6</xdr:row>
      <xdr:rowOff>28575</xdr:rowOff>
    </xdr:from>
    <xdr:to>
      <xdr:col>1</xdr:col>
      <xdr:colOff>1038225</xdr:colOff>
      <xdr:row>7</xdr:row>
      <xdr:rowOff>76200</xdr:rowOff>
    </xdr:to>
    <xdr:grpSp>
      <xdr:nvGrpSpPr>
        <xdr:cNvPr id="7" name="Group 969"/>
        <xdr:cNvGrpSpPr>
          <a:grpSpLocks/>
        </xdr:cNvGrpSpPr>
      </xdr:nvGrpSpPr>
      <xdr:grpSpPr>
        <a:xfrm>
          <a:off x="590550" y="1762125"/>
          <a:ext cx="1028700" cy="285750"/>
          <a:chOff x="47" y="201"/>
          <a:chExt cx="108" cy="33"/>
        </a:xfrm>
        <a:solidFill>
          <a:srgbClr val="FFFFFF"/>
        </a:solidFill>
      </xdr:grpSpPr>
      <xdr:sp>
        <xdr:nvSpPr>
          <xdr:cNvPr id="8" name="AutoShape 970"/>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9" y="204"/>
            <a:ext cx="106" cy="21"/>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9525</xdr:colOff>
      <xdr:row>5</xdr:row>
      <xdr:rowOff>38100</xdr:rowOff>
    </xdr:from>
    <xdr:to>
      <xdr:col>1</xdr:col>
      <xdr:colOff>1038225</xdr:colOff>
      <xdr:row>5</xdr:row>
      <xdr:rowOff>342900</xdr:rowOff>
    </xdr:to>
    <xdr:grpSp>
      <xdr:nvGrpSpPr>
        <xdr:cNvPr id="10" name="Group 972"/>
        <xdr:cNvGrpSpPr>
          <a:grpSpLocks/>
        </xdr:cNvGrpSpPr>
      </xdr:nvGrpSpPr>
      <xdr:grpSpPr>
        <a:xfrm>
          <a:off x="590550" y="1371600"/>
          <a:ext cx="1028700" cy="304800"/>
          <a:chOff x="46" y="156"/>
          <a:chExt cx="108" cy="31"/>
        </a:xfrm>
        <a:solidFill>
          <a:srgbClr val="FFFFFF"/>
        </a:solidFill>
      </xdr:grpSpPr>
      <xdr:sp>
        <xdr:nvSpPr>
          <xdr:cNvPr id="11" name="AutoShape 973"/>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0</xdr:colOff>
      <xdr:row>10</xdr:row>
      <xdr:rowOff>352425</xdr:rowOff>
    </xdr:from>
    <xdr:to>
      <xdr:col>1</xdr:col>
      <xdr:colOff>1019175</xdr:colOff>
      <xdr:row>11</xdr:row>
      <xdr:rowOff>190500</xdr:rowOff>
    </xdr:to>
    <xdr:grpSp>
      <xdr:nvGrpSpPr>
        <xdr:cNvPr id="13" name="Group 975"/>
        <xdr:cNvGrpSpPr>
          <a:grpSpLocks/>
        </xdr:cNvGrpSpPr>
      </xdr:nvGrpSpPr>
      <xdr:grpSpPr>
        <a:xfrm>
          <a:off x="581025" y="2905125"/>
          <a:ext cx="1019175" cy="266700"/>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5</xdr:row>
      <xdr:rowOff>0</xdr:rowOff>
    </xdr:from>
    <xdr:to>
      <xdr:col>1</xdr:col>
      <xdr:colOff>19050</xdr:colOff>
      <xdr:row>6</xdr:row>
      <xdr:rowOff>66675</xdr:rowOff>
    </xdr:to>
    <xdr:grpSp>
      <xdr:nvGrpSpPr>
        <xdr:cNvPr id="16" name="Group 978"/>
        <xdr:cNvGrpSpPr>
          <a:grpSpLocks/>
        </xdr:cNvGrpSpPr>
      </xdr:nvGrpSpPr>
      <xdr:grpSpPr>
        <a:xfrm>
          <a:off x="28575" y="1333500"/>
          <a:ext cx="571500" cy="466725"/>
          <a:chOff x="2" y="119"/>
          <a:chExt cx="45" cy="53"/>
        </a:xfrm>
        <a:solidFill>
          <a:srgbClr val="FFFFFF"/>
        </a:solidFill>
      </xdr:grpSpPr>
      <xdr:sp>
        <xdr:nvSpPr>
          <xdr:cNvPr id="17" name="AutoShape 979"/>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980"/>
          <xdr:cNvSpPr txBox="1">
            <a:spLocks noChangeArrowheads="1"/>
          </xdr:cNvSpPr>
        </xdr:nvSpPr>
        <xdr:spPr>
          <a:xfrm>
            <a:off x="4" y="137"/>
            <a:ext cx="42"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0</xdr:col>
      <xdr:colOff>552450</xdr:colOff>
      <xdr:row>7</xdr:row>
      <xdr:rowOff>161925</xdr:rowOff>
    </xdr:from>
    <xdr:to>
      <xdr:col>1</xdr:col>
      <xdr:colOff>1009650</xdr:colOff>
      <xdr:row>9</xdr:row>
      <xdr:rowOff>114300</xdr:rowOff>
    </xdr:to>
    <xdr:grpSp>
      <xdr:nvGrpSpPr>
        <xdr:cNvPr id="19" name="Group 981"/>
        <xdr:cNvGrpSpPr>
          <a:grpSpLocks/>
        </xdr:cNvGrpSpPr>
      </xdr:nvGrpSpPr>
      <xdr:grpSpPr>
        <a:xfrm>
          <a:off x="552450" y="2133600"/>
          <a:ext cx="1038225" cy="342900"/>
          <a:chOff x="48" y="198"/>
          <a:chExt cx="107" cy="27"/>
        </a:xfrm>
        <a:solidFill>
          <a:srgbClr val="FFFFFF"/>
        </a:solidFill>
      </xdr:grpSpPr>
      <xdr:sp>
        <xdr:nvSpPr>
          <xdr:cNvPr id="20" name="AutoShape 982"/>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 Box 983">
            <a:hlinkClick r:id="rId8"/>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2009775</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790700" y="0"/>
          <a:ext cx="2495550" cy="561975"/>
        </a:xfrm>
        <a:prstGeom prst="rect">
          <a:avLst/>
        </a:prstGeom>
        <a:noFill/>
        <a:ln w="9525" cmpd="sng">
          <a:noFill/>
        </a:ln>
      </xdr:spPr>
    </xdr:pic>
    <xdr:clientData/>
  </xdr:twoCellAnchor>
  <xdr:twoCellAnchor editAs="oneCell">
    <xdr:from>
      <xdr:col>2</xdr:col>
      <xdr:colOff>0</xdr:colOff>
      <xdr:row>55</xdr:row>
      <xdr:rowOff>85725</xdr:rowOff>
    </xdr:from>
    <xdr:to>
      <xdr:col>3</xdr:col>
      <xdr:colOff>1295400</xdr:colOff>
      <xdr:row>58</xdr:row>
      <xdr:rowOff>38100</xdr:rowOff>
    </xdr:to>
    <xdr:pic>
      <xdr:nvPicPr>
        <xdr:cNvPr id="2" name="Picture 11" descr="Toronto647.wmf"/>
        <xdr:cNvPicPr preferRelativeResize="1">
          <a:picLocks noChangeAspect="1"/>
        </xdr:cNvPicPr>
      </xdr:nvPicPr>
      <xdr:blipFill>
        <a:blip r:embed="rId2"/>
        <a:stretch>
          <a:fillRect/>
        </a:stretch>
      </xdr:blipFill>
      <xdr:spPr>
        <a:xfrm>
          <a:off x="1790700" y="13392150"/>
          <a:ext cx="1781175" cy="552450"/>
        </a:xfrm>
        <a:prstGeom prst="rect">
          <a:avLst/>
        </a:prstGeom>
        <a:noFill/>
        <a:ln w="9525" cmpd="sng">
          <a:noFill/>
        </a:ln>
      </xdr:spPr>
    </xdr:pic>
    <xdr:clientData/>
  </xdr:twoCellAnchor>
  <xdr:twoCellAnchor editAs="oneCell">
    <xdr:from>
      <xdr:col>7</xdr:col>
      <xdr:colOff>114300</xdr:colOff>
      <xdr:row>55</xdr:row>
      <xdr:rowOff>0</xdr:rowOff>
    </xdr:from>
    <xdr:to>
      <xdr:col>10</xdr:col>
      <xdr:colOff>114300</xdr:colOff>
      <xdr:row>57</xdr:row>
      <xdr:rowOff>104775</xdr:rowOff>
    </xdr:to>
    <xdr:pic>
      <xdr:nvPicPr>
        <xdr:cNvPr id="3" name="Picture 13" descr="livegreen_B.wmf"/>
        <xdr:cNvPicPr preferRelativeResize="1">
          <a:picLocks noChangeAspect="1"/>
        </xdr:cNvPicPr>
      </xdr:nvPicPr>
      <xdr:blipFill>
        <a:blip r:embed="rId3"/>
        <a:stretch>
          <a:fillRect/>
        </a:stretch>
      </xdr:blipFill>
      <xdr:spPr>
        <a:xfrm>
          <a:off x="7581900" y="13306425"/>
          <a:ext cx="1762125" cy="504825"/>
        </a:xfrm>
        <a:prstGeom prst="rect">
          <a:avLst/>
        </a:prstGeom>
        <a:noFill/>
        <a:ln w="9525" cmpd="sng">
          <a:noFill/>
        </a:ln>
      </xdr:spPr>
    </xdr:pic>
    <xdr:clientData/>
  </xdr:twoCellAnchor>
  <xdr:twoCellAnchor>
    <xdr:from>
      <xdr:col>1</xdr:col>
      <xdr:colOff>19050</xdr:colOff>
      <xdr:row>5</xdr:row>
      <xdr:rowOff>152400</xdr:rowOff>
    </xdr:from>
    <xdr:to>
      <xdr:col>1</xdr:col>
      <xdr:colOff>1038225</xdr:colOff>
      <xdr:row>6</xdr:row>
      <xdr:rowOff>9525</xdr:rowOff>
    </xdr:to>
    <xdr:grpSp>
      <xdr:nvGrpSpPr>
        <xdr:cNvPr id="4" name="Group 1503"/>
        <xdr:cNvGrpSpPr>
          <a:grpSpLocks/>
        </xdr:cNvGrpSpPr>
      </xdr:nvGrpSpPr>
      <xdr:grpSpPr>
        <a:xfrm>
          <a:off x="628650" y="2000250"/>
          <a:ext cx="1009650" cy="257175"/>
          <a:chOff x="48" y="198"/>
          <a:chExt cx="107" cy="27"/>
        </a:xfrm>
        <a:solidFill>
          <a:srgbClr val="FFFFFF"/>
        </a:solidFill>
      </xdr:grpSpPr>
      <xdr:sp>
        <xdr:nvSpPr>
          <xdr:cNvPr id="5" name="AutoShape 1504"/>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 Box 1505">
            <a:hlinkClick r:id="rId4"/>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19050</xdr:colOff>
      <xdr:row>3</xdr:row>
      <xdr:rowOff>28575</xdr:rowOff>
    </xdr:from>
    <xdr:to>
      <xdr:col>1</xdr:col>
      <xdr:colOff>1047750</xdr:colOff>
      <xdr:row>3</xdr:row>
      <xdr:rowOff>333375</xdr:rowOff>
    </xdr:to>
    <xdr:grpSp>
      <xdr:nvGrpSpPr>
        <xdr:cNvPr id="7" name="Group 1509"/>
        <xdr:cNvGrpSpPr>
          <a:grpSpLocks/>
        </xdr:cNvGrpSpPr>
      </xdr:nvGrpSpPr>
      <xdr:grpSpPr>
        <a:xfrm>
          <a:off x="628650" y="1276350"/>
          <a:ext cx="1028700" cy="304800"/>
          <a:chOff x="46" y="156"/>
          <a:chExt cx="108" cy="31"/>
        </a:xfrm>
        <a:solidFill>
          <a:srgbClr val="FFFFFF"/>
        </a:solidFill>
      </xdr:grpSpPr>
      <xdr:sp>
        <xdr:nvSpPr>
          <xdr:cNvPr id="8" name="AutoShape 1510"/>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 Box 1511">
            <a:hlinkClick r:id="rId5"/>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38100</xdr:colOff>
      <xdr:row>8</xdr:row>
      <xdr:rowOff>0</xdr:rowOff>
    </xdr:from>
    <xdr:to>
      <xdr:col>1</xdr:col>
      <xdr:colOff>1057275</xdr:colOff>
      <xdr:row>8</xdr:row>
      <xdr:rowOff>228600</xdr:rowOff>
    </xdr:to>
    <xdr:grpSp>
      <xdr:nvGrpSpPr>
        <xdr:cNvPr id="10" name="Group 1512"/>
        <xdr:cNvGrpSpPr>
          <a:grpSpLocks/>
        </xdr:cNvGrpSpPr>
      </xdr:nvGrpSpPr>
      <xdr:grpSpPr>
        <a:xfrm>
          <a:off x="647700" y="2647950"/>
          <a:ext cx="1019175" cy="228600"/>
          <a:chOff x="47" y="294"/>
          <a:chExt cx="107" cy="27"/>
        </a:xfrm>
        <a:solidFill>
          <a:srgbClr val="FFFFFF"/>
        </a:solidFill>
      </xdr:grpSpPr>
      <xdr:sp>
        <xdr:nvSpPr>
          <xdr:cNvPr id="11" name="AutoShape 1513"/>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 Box 1514">
            <a:hlinkClick r:id="rId6"/>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19050</xdr:colOff>
      <xdr:row>3</xdr:row>
      <xdr:rowOff>295275</xdr:rowOff>
    </xdr:from>
    <xdr:to>
      <xdr:col>1</xdr:col>
      <xdr:colOff>9525</xdr:colOff>
      <xdr:row>5</xdr:row>
      <xdr:rowOff>219075</xdr:rowOff>
    </xdr:to>
    <xdr:grpSp>
      <xdr:nvGrpSpPr>
        <xdr:cNvPr id="13" name="Group 1515"/>
        <xdr:cNvGrpSpPr>
          <a:grpSpLocks/>
        </xdr:cNvGrpSpPr>
      </xdr:nvGrpSpPr>
      <xdr:grpSpPr>
        <a:xfrm>
          <a:off x="19050" y="1543050"/>
          <a:ext cx="600075" cy="523875"/>
          <a:chOff x="2" y="119"/>
          <a:chExt cx="45" cy="53"/>
        </a:xfrm>
        <a:solidFill>
          <a:srgbClr val="FFFFFF"/>
        </a:solidFill>
      </xdr:grpSpPr>
      <xdr:sp>
        <xdr:nvSpPr>
          <xdr:cNvPr id="14" name="AutoShape 151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Text Box 1517"/>
          <xdr:cNvSpPr txBox="1">
            <a:spLocks noChangeArrowheads="1"/>
          </xdr:cNvSpPr>
        </xdr:nvSpPr>
        <xdr:spPr>
          <a:xfrm>
            <a:off x="5" y="134"/>
            <a:ext cx="41"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28575</xdr:colOff>
      <xdr:row>6</xdr:row>
      <xdr:rowOff>85725</xdr:rowOff>
    </xdr:from>
    <xdr:to>
      <xdr:col>1</xdr:col>
      <xdr:colOff>1038225</xdr:colOff>
      <xdr:row>7</xdr:row>
      <xdr:rowOff>114300</xdr:rowOff>
    </xdr:to>
    <xdr:grpSp>
      <xdr:nvGrpSpPr>
        <xdr:cNvPr id="16" name="Group 1518"/>
        <xdr:cNvGrpSpPr>
          <a:grpSpLocks/>
        </xdr:cNvGrpSpPr>
      </xdr:nvGrpSpPr>
      <xdr:grpSpPr>
        <a:xfrm>
          <a:off x="638175" y="2333625"/>
          <a:ext cx="1009650" cy="228600"/>
          <a:chOff x="47" y="254"/>
          <a:chExt cx="107" cy="27"/>
        </a:xfrm>
        <a:solidFill>
          <a:srgbClr val="FFFFFF"/>
        </a:solidFill>
      </xdr:grpSpPr>
      <xdr:sp>
        <xdr:nvSpPr>
          <xdr:cNvPr id="17" name="AutoShape 15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520">
            <a:hlinkClick r:id="rId7"/>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28575</xdr:colOff>
      <xdr:row>4</xdr:row>
      <xdr:rowOff>0</xdr:rowOff>
    </xdr:from>
    <xdr:to>
      <xdr:col>1</xdr:col>
      <xdr:colOff>1038225</xdr:colOff>
      <xdr:row>5</xdr:row>
      <xdr:rowOff>76200</xdr:rowOff>
    </xdr:to>
    <xdr:grpSp>
      <xdr:nvGrpSpPr>
        <xdr:cNvPr id="19" name="Group 1521"/>
        <xdr:cNvGrpSpPr>
          <a:grpSpLocks/>
        </xdr:cNvGrpSpPr>
      </xdr:nvGrpSpPr>
      <xdr:grpSpPr>
        <a:xfrm>
          <a:off x="638175" y="1647825"/>
          <a:ext cx="1000125" cy="276225"/>
          <a:chOff x="47" y="201"/>
          <a:chExt cx="108" cy="33"/>
        </a:xfrm>
        <a:solidFill>
          <a:srgbClr val="FFFFFF"/>
        </a:solidFill>
      </xdr:grpSpPr>
      <xdr:sp>
        <xdr:nvSpPr>
          <xdr:cNvPr id="20" name="AutoShape 1522"/>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8"/>
          </xdr:cNvPr>
          <xdr:cNvSpPr txBox="1">
            <a:spLocks noChangeArrowheads="1"/>
          </xdr:cNvSpPr>
        </xdr:nvSpPr>
        <xdr:spPr>
          <a:xfrm>
            <a:off x="49" y="204"/>
            <a:ext cx="106"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2495550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809750" y="0"/>
          <a:ext cx="2495550" cy="561975"/>
        </a:xfrm>
        <a:prstGeom prst="rect">
          <a:avLst/>
        </a:prstGeom>
        <a:noFill/>
        <a:ln w="9525" cmpd="sng">
          <a:noFill/>
        </a:ln>
      </xdr:spPr>
    </xdr:pic>
    <xdr:clientData/>
  </xdr:twoCellAnchor>
  <xdr:twoCellAnchor editAs="oneCell">
    <xdr:from>
      <xdr:col>2</xdr:col>
      <xdr:colOff>19050</xdr:colOff>
      <xdr:row>66</xdr:row>
      <xdr:rowOff>85725</xdr:rowOff>
    </xdr:from>
    <xdr:to>
      <xdr:col>2</xdr:col>
      <xdr:colOff>1800225</xdr:colOff>
      <xdr:row>69</xdr:row>
      <xdr:rowOff>66675</xdr:rowOff>
    </xdr:to>
    <xdr:pic>
      <xdr:nvPicPr>
        <xdr:cNvPr id="2" name="Picture 11" descr="Toronto647.wmf"/>
        <xdr:cNvPicPr preferRelativeResize="1">
          <a:picLocks noChangeAspect="1"/>
        </xdr:cNvPicPr>
      </xdr:nvPicPr>
      <xdr:blipFill>
        <a:blip r:embed="rId2"/>
        <a:stretch>
          <a:fillRect/>
        </a:stretch>
      </xdr:blipFill>
      <xdr:spPr>
        <a:xfrm>
          <a:off x="1828800" y="13963650"/>
          <a:ext cx="1781175" cy="552450"/>
        </a:xfrm>
        <a:prstGeom prst="rect">
          <a:avLst/>
        </a:prstGeom>
        <a:noFill/>
        <a:ln w="9525" cmpd="sng">
          <a:noFill/>
        </a:ln>
      </xdr:spPr>
    </xdr:pic>
    <xdr:clientData/>
  </xdr:twoCellAnchor>
  <xdr:twoCellAnchor editAs="oneCell">
    <xdr:from>
      <xdr:col>5</xdr:col>
      <xdr:colOff>714375</xdr:colOff>
      <xdr:row>66</xdr:row>
      <xdr:rowOff>123825</xdr:rowOff>
    </xdr:from>
    <xdr:to>
      <xdr:col>8</xdr:col>
      <xdr:colOff>95250</xdr:colOff>
      <xdr:row>69</xdr:row>
      <xdr:rowOff>57150</xdr:rowOff>
    </xdr:to>
    <xdr:pic>
      <xdr:nvPicPr>
        <xdr:cNvPr id="3" name="Picture 13" descr="livegreen_B.wmf"/>
        <xdr:cNvPicPr preferRelativeResize="1">
          <a:picLocks noChangeAspect="1"/>
        </xdr:cNvPicPr>
      </xdr:nvPicPr>
      <xdr:blipFill>
        <a:blip r:embed="rId3"/>
        <a:stretch>
          <a:fillRect/>
        </a:stretch>
      </xdr:blipFill>
      <xdr:spPr>
        <a:xfrm>
          <a:off x="7086600" y="14001750"/>
          <a:ext cx="1762125" cy="504825"/>
        </a:xfrm>
        <a:prstGeom prst="rect">
          <a:avLst/>
        </a:prstGeom>
        <a:noFill/>
        <a:ln w="9525" cmpd="sng">
          <a:noFill/>
        </a:ln>
      </xdr:spPr>
    </xdr:pic>
    <xdr:clientData/>
  </xdr:twoCellAnchor>
  <xdr:twoCellAnchor>
    <xdr:from>
      <xdr:col>1</xdr:col>
      <xdr:colOff>9525</xdr:colOff>
      <xdr:row>2</xdr:row>
      <xdr:rowOff>0</xdr:rowOff>
    </xdr:from>
    <xdr:to>
      <xdr:col>1</xdr:col>
      <xdr:colOff>1028700</xdr:colOff>
      <xdr:row>2</xdr:row>
      <xdr:rowOff>0</xdr:rowOff>
    </xdr:to>
    <xdr:grpSp>
      <xdr:nvGrpSpPr>
        <xdr:cNvPr id="4" name="Group 1308"/>
        <xdr:cNvGrpSpPr>
          <a:grpSpLocks/>
        </xdr:cNvGrpSpPr>
      </xdr:nvGrpSpPr>
      <xdr:grpSpPr>
        <a:xfrm>
          <a:off x="685800" y="790575"/>
          <a:ext cx="1019175" cy="0"/>
          <a:chOff x="47" y="254"/>
          <a:chExt cx="107" cy="27"/>
        </a:xfrm>
        <a:solidFill>
          <a:srgbClr val="FFFFFF"/>
        </a:solidFill>
      </xdr:grpSpPr>
      <xdr:sp>
        <xdr:nvSpPr>
          <xdr:cNvPr id="5" name="AutoShape 130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 Box 1310">
            <a:hlinkClick r:id="rId4"/>
          </xdr:cNvPr>
          <xdr:cNvSpPr txBox="1">
            <a:spLocks noChangeArrowheads="1"/>
          </xdr:cNvSpPr>
        </xdr:nvSpPr>
        <xdr:spPr>
          <a:xfrm>
            <a:off x="47" y="792480"/>
            <a:ext cx="0" cy="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38100</xdr:colOff>
      <xdr:row>4</xdr:row>
      <xdr:rowOff>19050</xdr:rowOff>
    </xdr:from>
    <xdr:to>
      <xdr:col>1</xdr:col>
      <xdr:colOff>1066800</xdr:colOff>
      <xdr:row>5</xdr:row>
      <xdr:rowOff>190500</xdr:rowOff>
    </xdr:to>
    <xdr:grpSp>
      <xdr:nvGrpSpPr>
        <xdr:cNvPr id="7" name="Group 1314"/>
        <xdr:cNvGrpSpPr>
          <a:grpSpLocks/>
        </xdr:cNvGrpSpPr>
      </xdr:nvGrpSpPr>
      <xdr:grpSpPr>
        <a:xfrm>
          <a:off x="714375" y="1524000"/>
          <a:ext cx="1028700" cy="371475"/>
          <a:chOff x="46" y="156"/>
          <a:chExt cx="108" cy="31"/>
        </a:xfrm>
        <a:solidFill>
          <a:srgbClr val="FFFFFF"/>
        </a:solidFill>
      </xdr:grpSpPr>
      <xdr:sp>
        <xdr:nvSpPr>
          <xdr:cNvPr id="8" name="AutoShape 1315"/>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 Box 1316">
            <a:hlinkClick r:id="rId5"/>
          </xdr:cNvPr>
          <xdr:cNvSpPr txBox="1">
            <a:spLocks noChangeArrowheads="1"/>
          </xdr:cNvSpPr>
        </xdr:nvSpPr>
        <xdr:spPr>
          <a:xfrm>
            <a:off x="47" y="159"/>
            <a:ext cx="107" cy="26"/>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38100</xdr:colOff>
      <xdr:row>6</xdr:row>
      <xdr:rowOff>381000</xdr:rowOff>
    </xdr:from>
    <xdr:to>
      <xdr:col>1</xdr:col>
      <xdr:colOff>28575</xdr:colOff>
      <xdr:row>9</xdr:row>
      <xdr:rowOff>57150</xdr:rowOff>
    </xdr:to>
    <xdr:grpSp>
      <xdr:nvGrpSpPr>
        <xdr:cNvPr id="10" name="Group 1317"/>
        <xdr:cNvGrpSpPr>
          <a:grpSpLocks/>
        </xdr:cNvGrpSpPr>
      </xdr:nvGrpSpPr>
      <xdr:grpSpPr>
        <a:xfrm>
          <a:off x="38100" y="2305050"/>
          <a:ext cx="666750" cy="495300"/>
          <a:chOff x="2" y="119"/>
          <a:chExt cx="45" cy="53"/>
        </a:xfrm>
        <a:solidFill>
          <a:srgbClr val="FFFFFF"/>
        </a:solidFill>
      </xdr:grpSpPr>
      <xdr:sp>
        <xdr:nvSpPr>
          <xdr:cNvPr id="11" name="AutoShape 1318"/>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Text Box 1319"/>
          <xdr:cNvSpPr txBox="1">
            <a:spLocks noChangeArrowheads="1"/>
          </xdr:cNvSpPr>
        </xdr:nvSpPr>
        <xdr:spPr>
          <a:xfrm>
            <a:off x="5" y="134"/>
            <a:ext cx="41" cy="22"/>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19050</xdr:colOff>
      <xdr:row>7</xdr:row>
      <xdr:rowOff>57150</xdr:rowOff>
    </xdr:from>
    <xdr:to>
      <xdr:col>1</xdr:col>
      <xdr:colOff>1038225</xdr:colOff>
      <xdr:row>8</xdr:row>
      <xdr:rowOff>142875</xdr:rowOff>
    </xdr:to>
    <xdr:grpSp>
      <xdr:nvGrpSpPr>
        <xdr:cNvPr id="13" name="Group 1320"/>
        <xdr:cNvGrpSpPr>
          <a:grpSpLocks/>
        </xdr:cNvGrpSpPr>
      </xdr:nvGrpSpPr>
      <xdr:grpSpPr>
        <a:xfrm>
          <a:off x="695325" y="2400300"/>
          <a:ext cx="1019175" cy="285750"/>
          <a:chOff x="48" y="198"/>
          <a:chExt cx="107" cy="27"/>
        </a:xfrm>
        <a:solidFill>
          <a:srgbClr val="FFFFFF"/>
        </a:solidFill>
      </xdr:grpSpPr>
      <xdr:sp>
        <xdr:nvSpPr>
          <xdr:cNvPr id="14" name="AutoShape 1321"/>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 Box 1322">
            <a:hlinkClick r:id="rId6"/>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38100</xdr:colOff>
      <xdr:row>10</xdr:row>
      <xdr:rowOff>133350</xdr:rowOff>
    </xdr:from>
    <xdr:to>
      <xdr:col>1</xdr:col>
      <xdr:colOff>1057275</xdr:colOff>
      <xdr:row>12</xdr:row>
      <xdr:rowOff>0</xdr:rowOff>
    </xdr:to>
    <xdr:grpSp>
      <xdr:nvGrpSpPr>
        <xdr:cNvPr id="16" name="Group 1323"/>
        <xdr:cNvGrpSpPr>
          <a:grpSpLocks/>
        </xdr:cNvGrpSpPr>
      </xdr:nvGrpSpPr>
      <xdr:grpSpPr>
        <a:xfrm>
          <a:off x="714375" y="3076575"/>
          <a:ext cx="1019175" cy="266700"/>
          <a:chOff x="47" y="294"/>
          <a:chExt cx="107" cy="27"/>
        </a:xfrm>
        <a:solidFill>
          <a:srgbClr val="FFFFFF"/>
        </a:solidFill>
      </xdr:grpSpPr>
      <xdr:sp>
        <xdr:nvSpPr>
          <xdr:cNvPr id="17" name="AutoShape 1324"/>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325">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28575</xdr:colOff>
      <xdr:row>8</xdr:row>
      <xdr:rowOff>190500</xdr:rowOff>
    </xdr:from>
    <xdr:to>
      <xdr:col>1</xdr:col>
      <xdr:colOff>1047750</xdr:colOff>
      <xdr:row>10</xdr:row>
      <xdr:rowOff>47625</xdr:rowOff>
    </xdr:to>
    <xdr:grpSp>
      <xdr:nvGrpSpPr>
        <xdr:cNvPr id="19" name="Group 1326"/>
        <xdr:cNvGrpSpPr>
          <a:grpSpLocks/>
        </xdr:cNvGrpSpPr>
      </xdr:nvGrpSpPr>
      <xdr:grpSpPr>
        <a:xfrm>
          <a:off x="704850" y="2733675"/>
          <a:ext cx="1019175" cy="257175"/>
          <a:chOff x="47" y="254"/>
          <a:chExt cx="107" cy="27"/>
        </a:xfrm>
        <a:solidFill>
          <a:srgbClr val="FFFFFF"/>
        </a:solidFill>
      </xdr:grpSpPr>
      <xdr:sp>
        <xdr:nvSpPr>
          <xdr:cNvPr id="20" name="AutoShape 1327"/>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 Box 1328">
            <a:hlinkClick r:id="rId8"/>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38100</xdr:colOff>
      <xdr:row>6</xdr:row>
      <xdr:rowOff>114300</xdr:rowOff>
    </xdr:from>
    <xdr:to>
      <xdr:col>1</xdr:col>
      <xdr:colOff>1066800</xdr:colOff>
      <xdr:row>6</xdr:row>
      <xdr:rowOff>419100</xdr:rowOff>
    </xdr:to>
    <xdr:grpSp>
      <xdr:nvGrpSpPr>
        <xdr:cNvPr id="22" name="Group 1329"/>
        <xdr:cNvGrpSpPr>
          <a:grpSpLocks/>
        </xdr:cNvGrpSpPr>
      </xdr:nvGrpSpPr>
      <xdr:grpSpPr>
        <a:xfrm>
          <a:off x="714375" y="2038350"/>
          <a:ext cx="1028700" cy="304800"/>
          <a:chOff x="47" y="201"/>
          <a:chExt cx="108" cy="33"/>
        </a:xfrm>
        <a:solidFill>
          <a:srgbClr val="FFFFFF"/>
        </a:solidFill>
      </xdr:grpSpPr>
      <xdr:sp>
        <xdr:nvSpPr>
          <xdr:cNvPr id="23" name="AutoShape 1330"/>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21">
            <a:hlinkClick r:id="rId9"/>
          </xdr:cNvPr>
          <xdr:cNvSpPr txBox="1">
            <a:spLocks noChangeArrowheads="1"/>
          </xdr:cNvSpPr>
        </xdr:nvSpPr>
        <xdr:spPr>
          <a:xfrm>
            <a:off x="49" y="204"/>
            <a:ext cx="10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134</xdr:row>
      <xdr:rowOff>0</xdr:rowOff>
    </xdr:from>
    <xdr:to>
      <xdr:col>7</xdr:col>
      <xdr:colOff>504825</xdr:colOff>
      <xdr:row>135</xdr:row>
      <xdr:rowOff>9525</xdr:rowOff>
    </xdr:to>
    <xdr:sp fLocksText="0">
      <xdr:nvSpPr>
        <xdr:cNvPr id="1" name="TextBox 22">
          <a:hlinkClick r:id="rId1"/>
        </xdr:cNvPr>
        <xdr:cNvSpPr txBox="1">
          <a:spLocks noChangeArrowheads="1"/>
        </xdr:cNvSpPr>
      </xdr:nvSpPr>
      <xdr:spPr>
        <a:xfrm>
          <a:off x="6581775" y="26698575"/>
          <a:ext cx="112395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0</xdr:colOff>
      <xdr:row>0</xdr:row>
      <xdr:rowOff>0</xdr:rowOff>
    </xdr:from>
    <xdr:to>
      <xdr:col>3</xdr:col>
      <xdr:colOff>66675</xdr:colOff>
      <xdr:row>0</xdr:row>
      <xdr:rowOff>561975</xdr:rowOff>
    </xdr:to>
    <xdr:pic>
      <xdr:nvPicPr>
        <xdr:cNvPr id="2" name="Picture 14" descr="ChemTRAC final logo.wmf"/>
        <xdr:cNvPicPr preferRelativeResize="1">
          <a:picLocks noChangeAspect="1"/>
        </xdr:cNvPicPr>
      </xdr:nvPicPr>
      <xdr:blipFill>
        <a:blip r:embed="rId2"/>
        <a:stretch>
          <a:fillRect/>
        </a:stretch>
      </xdr:blipFill>
      <xdr:spPr>
        <a:xfrm>
          <a:off x="1752600" y="0"/>
          <a:ext cx="2495550" cy="561975"/>
        </a:xfrm>
        <a:prstGeom prst="rect">
          <a:avLst/>
        </a:prstGeom>
        <a:noFill/>
        <a:ln w="9525" cmpd="sng">
          <a:noFill/>
        </a:ln>
      </xdr:spPr>
    </xdr:pic>
    <xdr:clientData/>
  </xdr:twoCellAnchor>
  <xdr:twoCellAnchor editAs="oneCell">
    <xdr:from>
      <xdr:col>1</xdr:col>
      <xdr:colOff>1123950</xdr:colOff>
      <xdr:row>134</xdr:row>
      <xdr:rowOff>123825</xdr:rowOff>
    </xdr:from>
    <xdr:to>
      <xdr:col>2</xdr:col>
      <xdr:colOff>1771650</xdr:colOff>
      <xdr:row>137</xdr:row>
      <xdr:rowOff>104775</xdr:rowOff>
    </xdr:to>
    <xdr:pic>
      <xdr:nvPicPr>
        <xdr:cNvPr id="3" name="Picture 11" descr="Toronto647.wmf"/>
        <xdr:cNvPicPr preferRelativeResize="1">
          <a:picLocks noChangeAspect="1"/>
        </xdr:cNvPicPr>
      </xdr:nvPicPr>
      <xdr:blipFill>
        <a:blip r:embed="rId3"/>
        <a:stretch>
          <a:fillRect/>
        </a:stretch>
      </xdr:blipFill>
      <xdr:spPr>
        <a:xfrm>
          <a:off x="1743075" y="26822400"/>
          <a:ext cx="1781175" cy="552450"/>
        </a:xfrm>
        <a:prstGeom prst="rect">
          <a:avLst/>
        </a:prstGeom>
        <a:noFill/>
        <a:ln w="9525" cmpd="sng">
          <a:noFill/>
        </a:ln>
      </xdr:spPr>
    </xdr:pic>
    <xdr:clientData/>
  </xdr:twoCellAnchor>
  <xdr:twoCellAnchor editAs="oneCell">
    <xdr:from>
      <xdr:col>10</xdr:col>
      <xdr:colOff>533400</xdr:colOff>
      <xdr:row>134</xdr:row>
      <xdr:rowOff>123825</xdr:rowOff>
    </xdr:from>
    <xdr:to>
      <xdr:col>13</xdr:col>
      <xdr:colOff>228600</xdr:colOff>
      <xdr:row>137</xdr:row>
      <xdr:rowOff>47625</xdr:rowOff>
    </xdr:to>
    <xdr:pic>
      <xdr:nvPicPr>
        <xdr:cNvPr id="4" name="Picture 13" descr="livegreen_B.wmf"/>
        <xdr:cNvPicPr preferRelativeResize="1">
          <a:picLocks noChangeAspect="1"/>
        </xdr:cNvPicPr>
      </xdr:nvPicPr>
      <xdr:blipFill>
        <a:blip r:embed="rId4"/>
        <a:stretch>
          <a:fillRect/>
        </a:stretch>
      </xdr:blipFill>
      <xdr:spPr>
        <a:xfrm>
          <a:off x="9867900" y="26822400"/>
          <a:ext cx="1762125" cy="504825"/>
        </a:xfrm>
        <a:prstGeom prst="rect">
          <a:avLst/>
        </a:prstGeom>
        <a:noFill/>
        <a:ln w="9525" cmpd="sng">
          <a:noFill/>
        </a:ln>
      </xdr:spPr>
    </xdr:pic>
    <xdr:clientData/>
  </xdr:twoCellAnchor>
  <xdr:twoCellAnchor>
    <xdr:from>
      <xdr:col>1</xdr:col>
      <xdr:colOff>19050</xdr:colOff>
      <xdr:row>6</xdr:row>
      <xdr:rowOff>200025</xdr:rowOff>
    </xdr:from>
    <xdr:to>
      <xdr:col>1</xdr:col>
      <xdr:colOff>1047750</xdr:colOff>
      <xdr:row>6</xdr:row>
      <xdr:rowOff>200025</xdr:rowOff>
    </xdr:to>
    <xdr:grpSp>
      <xdr:nvGrpSpPr>
        <xdr:cNvPr id="5" name="Group 1419"/>
        <xdr:cNvGrpSpPr>
          <a:grpSpLocks/>
        </xdr:cNvGrpSpPr>
      </xdr:nvGrpSpPr>
      <xdr:grpSpPr>
        <a:xfrm>
          <a:off x="638175" y="2343150"/>
          <a:ext cx="1019175" cy="0"/>
          <a:chOff x="47" y="254"/>
          <a:chExt cx="107" cy="27"/>
        </a:xfrm>
        <a:solidFill>
          <a:srgbClr val="FFFFFF"/>
        </a:solidFill>
      </xdr:grpSpPr>
      <xdr:sp>
        <xdr:nvSpPr>
          <xdr:cNvPr id="6"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TextBox 19">
            <a:hlinkClick r:id="rId5"/>
          </xdr:cNvPr>
          <xdr:cNvSpPr txBox="1">
            <a:spLocks noChangeArrowheads="1"/>
          </xdr:cNvSpPr>
        </xdr:nvSpPr>
        <xdr:spPr>
          <a:xfrm>
            <a:off x="47" y="2354580"/>
            <a:ext cx="107" cy="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3</xdr:row>
      <xdr:rowOff>19050</xdr:rowOff>
    </xdr:from>
    <xdr:to>
      <xdr:col>1</xdr:col>
      <xdr:colOff>1028700</xdr:colOff>
      <xdr:row>3</xdr:row>
      <xdr:rowOff>333375</xdr:rowOff>
    </xdr:to>
    <xdr:grpSp>
      <xdr:nvGrpSpPr>
        <xdr:cNvPr id="8" name="Group 1425"/>
        <xdr:cNvGrpSpPr>
          <a:grpSpLocks/>
        </xdr:cNvGrpSpPr>
      </xdr:nvGrpSpPr>
      <xdr:grpSpPr>
        <a:xfrm>
          <a:off x="619125" y="1123950"/>
          <a:ext cx="1028700" cy="323850"/>
          <a:chOff x="46" y="156"/>
          <a:chExt cx="108" cy="31"/>
        </a:xfrm>
        <a:solidFill>
          <a:srgbClr val="FFFFFF"/>
        </a:solidFill>
      </xdr:grpSpPr>
      <xdr:sp>
        <xdr:nvSpPr>
          <xdr:cNvPr id="9" name="AutoShape 1426"/>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TextBox 22">
            <a:hlinkClick r:id="rId6"/>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28575</xdr:colOff>
      <xdr:row>7</xdr:row>
      <xdr:rowOff>381000</xdr:rowOff>
    </xdr:from>
    <xdr:to>
      <xdr:col>1</xdr:col>
      <xdr:colOff>1057275</xdr:colOff>
      <xdr:row>7</xdr:row>
      <xdr:rowOff>723900</xdr:rowOff>
    </xdr:to>
    <xdr:grpSp>
      <xdr:nvGrpSpPr>
        <xdr:cNvPr id="11" name="Group 1428"/>
        <xdr:cNvGrpSpPr>
          <a:grpSpLocks/>
        </xdr:cNvGrpSpPr>
      </xdr:nvGrpSpPr>
      <xdr:grpSpPr>
        <a:xfrm>
          <a:off x="647700" y="2724150"/>
          <a:ext cx="1019175" cy="352425"/>
          <a:chOff x="47" y="294"/>
          <a:chExt cx="107" cy="27"/>
        </a:xfrm>
        <a:solidFill>
          <a:srgbClr val="FFFFFF"/>
        </a:solidFill>
      </xdr:grpSpPr>
      <xdr:sp>
        <xdr:nvSpPr>
          <xdr:cNvPr id="12"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3"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66675</xdr:colOff>
      <xdr:row>5</xdr:row>
      <xdr:rowOff>161925</xdr:rowOff>
    </xdr:from>
    <xdr:to>
      <xdr:col>1</xdr:col>
      <xdr:colOff>57150</xdr:colOff>
      <xdr:row>7</xdr:row>
      <xdr:rowOff>457200</xdr:rowOff>
    </xdr:to>
    <xdr:grpSp>
      <xdr:nvGrpSpPr>
        <xdr:cNvPr id="14" name="Group 1431"/>
        <xdr:cNvGrpSpPr>
          <a:grpSpLocks/>
        </xdr:cNvGrpSpPr>
      </xdr:nvGrpSpPr>
      <xdr:grpSpPr>
        <a:xfrm>
          <a:off x="66675" y="2133600"/>
          <a:ext cx="609600" cy="666750"/>
          <a:chOff x="2" y="119"/>
          <a:chExt cx="45" cy="53"/>
        </a:xfrm>
        <a:solidFill>
          <a:srgbClr val="FFFFFF"/>
        </a:solidFill>
      </xdr:grpSpPr>
      <xdr:sp>
        <xdr:nvSpPr>
          <xdr:cNvPr id="15" name="AutoShape 1432"/>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Text Box 1433"/>
          <xdr:cNvSpPr txBox="1">
            <a:spLocks noChangeArrowheads="1"/>
          </xdr:cNvSpPr>
        </xdr:nvSpPr>
        <xdr:spPr>
          <a:xfrm>
            <a:off x="5" y="136"/>
            <a:ext cx="41"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19050</xdr:colOff>
      <xdr:row>4</xdr:row>
      <xdr:rowOff>361950</xdr:rowOff>
    </xdr:from>
    <xdr:to>
      <xdr:col>1</xdr:col>
      <xdr:colOff>1038225</xdr:colOff>
      <xdr:row>6</xdr:row>
      <xdr:rowOff>57150</xdr:rowOff>
    </xdr:to>
    <xdr:grpSp>
      <xdr:nvGrpSpPr>
        <xdr:cNvPr id="17" name="Group 1434"/>
        <xdr:cNvGrpSpPr>
          <a:grpSpLocks/>
        </xdr:cNvGrpSpPr>
      </xdr:nvGrpSpPr>
      <xdr:grpSpPr>
        <a:xfrm>
          <a:off x="638175" y="1905000"/>
          <a:ext cx="1019175" cy="295275"/>
          <a:chOff x="48" y="198"/>
          <a:chExt cx="107" cy="27"/>
        </a:xfrm>
        <a:solidFill>
          <a:srgbClr val="FFFFFF"/>
        </a:solidFill>
      </xdr:grpSpPr>
      <xdr:sp>
        <xdr:nvSpPr>
          <xdr:cNvPr id="18" name="AutoShape 1435"/>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9" name="Text Box 1436">
            <a:hlinkClick r:id="rId8"/>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28575</xdr:colOff>
      <xdr:row>6</xdr:row>
      <xdr:rowOff>133350</xdr:rowOff>
    </xdr:from>
    <xdr:to>
      <xdr:col>1</xdr:col>
      <xdr:colOff>1047750</xdr:colOff>
      <xdr:row>7</xdr:row>
      <xdr:rowOff>276225</xdr:rowOff>
    </xdr:to>
    <xdr:grpSp>
      <xdr:nvGrpSpPr>
        <xdr:cNvPr id="20" name="Group 1437"/>
        <xdr:cNvGrpSpPr>
          <a:grpSpLocks/>
        </xdr:cNvGrpSpPr>
      </xdr:nvGrpSpPr>
      <xdr:grpSpPr>
        <a:xfrm>
          <a:off x="647700" y="2276475"/>
          <a:ext cx="1019175" cy="342900"/>
          <a:chOff x="47" y="254"/>
          <a:chExt cx="107" cy="27"/>
        </a:xfrm>
        <a:solidFill>
          <a:srgbClr val="FFFFFF"/>
        </a:solidFill>
      </xdr:grpSpPr>
      <xdr:sp>
        <xdr:nvSpPr>
          <xdr:cNvPr id="21" name="AutoShape 1438"/>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 Box 1439">
            <a:hlinkClick r:id="rId9"/>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3</xdr:row>
      <xdr:rowOff>419100</xdr:rowOff>
    </xdr:from>
    <xdr:to>
      <xdr:col>1</xdr:col>
      <xdr:colOff>1028700</xdr:colOff>
      <xdr:row>4</xdr:row>
      <xdr:rowOff>257175</xdr:rowOff>
    </xdr:to>
    <xdr:grpSp>
      <xdr:nvGrpSpPr>
        <xdr:cNvPr id="23" name="Group 1440"/>
        <xdr:cNvGrpSpPr>
          <a:grpSpLocks/>
        </xdr:cNvGrpSpPr>
      </xdr:nvGrpSpPr>
      <xdr:grpSpPr>
        <a:xfrm>
          <a:off x="619125" y="1524000"/>
          <a:ext cx="1028700" cy="276225"/>
          <a:chOff x="47" y="201"/>
          <a:chExt cx="108" cy="23"/>
        </a:xfrm>
        <a:solidFill>
          <a:srgbClr val="FFFFFF"/>
        </a:solidFill>
      </xdr:grpSpPr>
      <xdr:sp>
        <xdr:nvSpPr>
          <xdr:cNvPr id="24" name="AutoShape 1441"/>
          <xdr:cNvSpPr>
            <a:spLocks/>
          </xdr:cNvSpPr>
        </xdr:nvSpPr>
        <xdr:spPr>
          <a:xfrm>
            <a:off x="47" y="201"/>
            <a:ext cx="108" cy="2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5" name="TextBox 21">
            <a:hlinkClick r:id="rId10"/>
          </xdr:cNvPr>
          <xdr:cNvSpPr txBox="1">
            <a:spLocks noChangeArrowheads="1"/>
          </xdr:cNvSpPr>
        </xdr:nvSpPr>
        <xdr:spPr>
          <a:xfrm>
            <a:off x="49" y="204"/>
            <a:ext cx="10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2495550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762125" y="0"/>
          <a:ext cx="2495550" cy="561975"/>
        </a:xfrm>
        <a:prstGeom prst="rect">
          <a:avLst/>
        </a:prstGeom>
        <a:noFill/>
        <a:ln w="9525" cmpd="sng">
          <a:noFill/>
        </a:ln>
      </xdr:spPr>
    </xdr:pic>
    <xdr:clientData/>
  </xdr:twoCellAnchor>
  <xdr:twoCellAnchor editAs="oneCell">
    <xdr:from>
      <xdr:col>2</xdr:col>
      <xdr:colOff>0</xdr:colOff>
      <xdr:row>21</xdr:row>
      <xdr:rowOff>104775</xdr:rowOff>
    </xdr:from>
    <xdr:to>
      <xdr:col>2</xdr:col>
      <xdr:colOff>1781175</xdr:colOff>
      <xdr:row>24</xdr:row>
      <xdr:rowOff>85725</xdr:rowOff>
    </xdr:to>
    <xdr:pic>
      <xdr:nvPicPr>
        <xdr:cNvPr id="2" name="Picture 11" descr="Toronto647.wmf"/>
        <xdr:cNvPicPr preferRelativeResize="1">
          <a:picLocks noChangeAspect="1"/>
        </xdr:cNvPicPr>
      </xdr:nvPicPr>
      <xdr:blipFill>
        <a:blip r:embed="rId2"/>
        <a:stretch>
          <a:fillRect/>
        </a:stretch>
      </xdr:blipFill>
      <xdr:spPr>
        <a:xfrm>
          <a:off x="1762125" y="7448550"/>
          <a:ext cx="1781175" cy="552450"/>
        </a:xfrm>
        <a:prstGeom prst="rect">
          <a:avLst/>
        </a:prstGeom>
        <a:noFill/>
        <a:ln w="9525" cmpd="sng">
          <a:noFill/>
        </a:ln>
      </xdr:spPr>
    </xdr:pic>
    <xdr:clientData/>
  </xdr:twoCellAnchor>
  <xdr:twoCellAnchor editAs="oneCell">
    <xdr:from>
      <xdr:col>2</xdr:col>
      <xdr:colOff>3648075</xdr:colOff>
      <xdr:row>21</xdr:row>
      <xdr:rowOff>171450</xdr:rowOff>
    </xdr:from>
    <xdr:to>
      <xdr:col>2</xdr:col>
      <xdr:colOff>5419725</xdr:colOff>
      <xdr:row>24</xdr:row>
      <xdr:rowOff>104775</xdr:rowOff>
    </xdr:to>
    <xdr:pic>
      <xdr:nvPicPr>
        <xdr:cNvPr id="3" name="Picture 13" descr="livegreen_B.wmf"/>
        <xdr:cNvPicPr preferRelativeResize="1">
          <a:picLocks noChangeAspect="1"/>
        </xdr:cNvPicPr>
      </xdr:nvPicPr>
      <xdr:blipFill>
        <a:blip r:embed="rId3"/>
        <a:stretch>
          <a:fillRect/>
        </a:stretch>
      </xdr:blipFill>
      <xdr:spPr>
        <a:xfrm>
          <a:off x="5410200" y="7515225"/>
          <a:ext cx="1771650" cy="504825"/>
        </a:xfrm>
        <a:prstGeom prst="rect">
          <a:avLst/>
        </a:prstGeom>
        <a:noFill/>
        <a:ln w="9525" cmpd="sng">
          <a:noFill/>
        </a:ln>
      </xdr:spPr>
    </xdr:pic>
    <xdr:clientData/>
  </xdr:twoCellAnchor>
  <xdr:twoCellAnchor>
    <xdr:from>
      <xdr:col>1</xdr:col>
      <xdr:colOff>19050</xdr:colOff>
      <xdr:row>8</xdr:row>
      <xdr:rowOff>19050</xdr:rowOff>
    </xdr:from>
    <xdr:to>
      <xdr:col>1</xdr:col>
      <xdr:colOff>1038225</xdr:colOff>
      <xdr:row>9</xdr:row>
      <xdr:rowOff>66675</xdr:rowOff>
    </xdr:to>
    <xdr:grpSp>
      <xdr:nvGrpSpPr>
        <xdr:cNvPr id="4" name="Group 1122"/>
        <xdr:cNvGrpSpPr>
          <a:grpSpLocks/>
        </xdr:cNvGrpSpPr>
      </xdr:nvGrpSpPr>
      <xdr:grpSpPr>
        <a:xfrm>
          <a:off x="619125" y="2733675"/>
          <a:ext cx="1009650" cy="24765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4</xdr:row>
      <xdr:rowOff>47625</xdr:rowOff>
    </xdr:from>
    <xdr:to>
      <xdr:col>1</xdr:col>
      <xdr:colOff>1028700</xdr:colOff>
      <xdr:row>5</xdr:row>
      <xdr:rowOff>180975</xdr:rowOff>
    </xdr:to>
    <xdr:grpSp>
      <xdr:nvGrpSpPr>
        <xdr:cNvPr id="7" name="Group 1128"/>
        <xdr:cNvGrpSpPr>
          <a:grpSpLocks/>
        </xdr:cNvGrpSpPr>
      </xdr:nvGrpSpPr>
      <xdr:grpSpPr>
        <a:xfrm>
          <a:off x="600075" y="1323975"/>
          <a:ext cx="1028700" cy="333375"/>
          <a:chOff x="46" y="156"/>
          <a:chExt cx="108" cy="31"/>
        </a:xfrm>
        <a:solidFill>
          <a:srgbClr val="FFFFFF"/>
        </a:solidFill>
      </xdr:grpSpPr>
      <xdr:sp>
        <xdr:nvSpPr>
          <xdr:cNvPr id="8" name="AutoShape 1129"/>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2">
            <a:hlinkClick r:id="rId5"/>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9</xdr:row>
      <xdr:rowOff>133350</xdr:rowOff>
    </xdr:from>
    <xdr:to>
      <xdr:col>1</xdr:col>
      <xdr:colOff>1038225</xdr:colOff>
      <xdr:row>11</xdr:row>
      <xdr:rowOff>0</xdr:rowOff>
    </xdr:to>
    <xdr:grpSp>
      <xdr:nvGrpSpPr>
        <xdr:cNvPr id="10" name="Group 1131"/>
        <xdr:cNvGrpSpPr>
          <a:grpSpLocks/>
        </xdr:cNvGrpSpPr>
      </xdr:nvGrpSpPr>
      <xdr:grpSpPr>
        <a:xfrm>
          <a:off x="619125" y="3048000"/>
          <a:ext cx="1009650" cy="266700"/>
          <a:chOff x="47" y="294"/>
          <a:chExt cx="107" cy="27"/>
        </a:xfrm>
        <a:solidFill>
          <a:srgbClr val="FFFFFF"/>
        </a:solidFill>
      </xdr:grpSpPr>
      <xdr:sp>
        <xdr:nvSpPr>
          <xdr:cNvPr id="11"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4">
            <a:hlinkClick r:id="rId6"/>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8</xdr:row>
      <xdr:rowOff>190500</xdr:rowOff>
    </xdr:from>
    <xdr:to>
      <xdr:col>1</xdr:col>
      <xdr:colOff>38100</xdr:colOff>
      <xdr:row>11</xdr:row>
      <xdr:rowOff>123825</xdr:rowOff>
    </xdr:to>
    <xdr:grpSp>
      <xdr:nvGrpSpPr>
        <xdr:cNvPr id="13" name="Group 1134"/>
        <xdr:cNvGrpSpPr>
          <a:grpSpLocks/>
        </xdr:cNvGrpSpPr>
      </xdr:nvGrpSpPr>
      <xdr:grpSpPr>
        <a:xfrm>
          <a:off x="47625" y="2905125"/>
          <a:ext cx="590550" cy="533400"/>
          <a:chOff x="2" y="119"/>
          <a:chExt cx="45" cy="53"/>
        </a:xfrm>
        <a:solidFill>
          <a:srgbClr val="FFFFFF"/>
        </a:solidFill>
      </xdr:grpSpPr>
      <xdr:sp>
        <xdr:nvSpPr>
          <xdr:cNvPr id="14" name="AutoShape 113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Text Box 1136"/>
          <xdr:cNvSpPr txBox="1">
            <a:spLocks noChangeArrowheads="1"/>
          </xdr:cNvSpPr>
        </xdr:nvSpPr>
        <xdr:spPr>
          <a:xfrm>
            <a:off x="4" y="139"/>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19050</xdr:colOff>
      <xdr:row>7</xdr:row>
      <xdr:rowOff>66675</xdr:rowOff>
    </xdr:from>
    <xdr:to>
      <xdr:col>1</xdr:col>
      <xdr:colOff>1047750</xdr:colOff>
      <xdr:row>7</xdr:row>
      <xdr:rowOff>495300</xdr:rowOff>
    </xdr:to>
    <xdr:grpSp>
      <xdr:nvGrpSpPr>
        <xdr:cNvPr id="16" name="Group 1137"/>
        <xdr:cNvGrpSpPr>
          <a:grpSpLocks/>
        </xdr:cNvGrpSpPr>
      </xdr:nvGrpSpPr>
      <xdr:grpSpPr>
        <a:xfrm>
          <a:off x="619125" y="2181225"/>
          <a:ext cx="1019175" cy="428625"/>
          <a:chOff x="48" y="198"/>
          <a:chExt cx="107" cy="27"/>
        </a:xfrm>
        <a:solidFill>
          <a:srgbClr val="FFFFFF"/>
        </a:solidFill>
      </xdr:grpSpPr>
      <xdr:sp>
        <xdr:nvSpPr>
          <xdr:cNvPr id="17" name="AutoShape 1138"/>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139">
            <a:hlinkClick r:id="rId7"/>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266700</xdr:rowOff>
    </xdr:from>
    <xdr:to>
      <xdr:col>1</xdr:col>
      <xdr:colOff>1028700</xdr:colOff>
      <xdr:row>6</xdr:row>
      <xdr:rowOff>152400</xdr:rowOff>
    </xdr:to>
    <xdr:grpSp>
      <xdr:nvGrpSpPr>
        <xdr:cNvPr id="19" name="Group 1140"/>
        <xdr:cNvGrpSpPr>
          <a:grpSpLocks/>
        </xdr:cNvGrpSpPr>
      </xdr:nvGrpSpPr>
      <xdr:grpSpPr>
        <a:xfrm>
          <a:off x="600075" y="1743075"/>
          <a:ext cx="1028700" cy="323850"/>
          <a:chOff x="47" y="201"/>
          <a:chExt cx="108" cy="33"/>
        </a:xfrm>
        <a:solidFill>
          <a:srgbClr val="FFFFFF"/>
        </a:solidFill>
      </xdr:grpSpPr>
      <xdr:sp>
        <xdr:nvSpPr>
          <xdr:cNvPr id="20" name="AutoShape 1141"/>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8"/>
          </xdr:cNvPr>
          <xdr:cNvSpPr txBox="1">
            <a:spLocks noChangeArrowheads="1"/>
          </xdr:cNvSpPr>
        </xdr:nvSpPr>
        <xdr:spPr>
          <a:xfrm>
            <a:off x="49" y="204"/>
            <a:ext cx="10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hyperlink" Target="http://www.toronto.ca/health/chemtrac/industries/pdf/oilseed_processing.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epa.gov/ttn/chief/ap42/ch09/final/c9s11-1.pdf" TargetMode="External" /><Relationship Id="rId3" Type="http://schemas.openxmlformats.org/officeDocument/2006/relationships/hyperlink" Target="http://www.toronto.ca/legdocs/municode/1184_423.pdf"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E33"/>
  <sheetViews>
    <sheetView showGridLines="0" tabSelected="1" zoomScalePageLayoutView="0" workbookViewId="0" topLeftCell="A1">
      <selection activeCell="A1" sqref="A1"/>
    </sheetView>
  </sheetViews>
  <sheetFormatPr defaultColWidth="9.140625" defaultRowHeight="15"/>
  <cols>
    <col min="1" max="1" width="8.7109375" style="3" customWidth="1"/>
    <col min="2" max="2" width="17.00390625" style="3" customWidth="1"/>
    <col min="3" max="3" width="18.57421875" style="2" customWidth="1"/>
    <col min="4" max="4" width="90.140625" style="2" customWidth="1"/>
    <col min="5" max="16384" width="9.140625" style="2" customWidth="1"/>
  </cols>
  <sheetData>
    <row r="1" ht="45" customHeight="1">
      <c r="C1" s="7"/>
    </row>
    <row r="2" spans="3:4" ht="15.75" thickBot="1">
      <c r="C2" s="111" t="s">
        <v>304</v>
      </c>
      <c r="D2" s="8"/>
    </row>
    <row r="3" spans="3:4" ht="18" thickBot="1">
      <c r="C3" s="333" t="s">
        <v>305</v>
      </c>
      <c r="D3" s="333"/>
    </row>
    <row r="4" spans="3:4" ht="20.25" customHeight="1">
      <c r="C4" s="339" t="s">
        <v>297</v>
      </c>
      <c r="D4" s="339"/>
    </row>
    <row r="5" spans="1:2" ht="6" customHeight="1" thickBot="1">
      <c r="A5" s="138"/>
      <c r="B5" s="138"/>
    </row>
    <row r="6" spans="1:4" ht="31.5" customHeight="1" thickBot="1">
      <c r="A6" s="138"/>
      <c r="B6" s="138"/>
      <c r="C6" s="335" t="s">
        <v>285</v>
      </c>
      <c r="D6" s="336"/>
    </row>
    <row r="7" spans="1:4" ht="18.75" customHeight="1" thickBot="1">
      <c r="A7" s="138"/>
      <c r="B7" s="138"/>
      <c r="C7" s="112"/>
      <c r="D7" s="112"/>
    </row>
    <row r="8" spans="1:4" ht="15.75" customHeight="1">
      <c r="A8" s="138"/>
      <c r="B8" s="138"/>
      <c r="C8" s="113" t="s">
        <v>222</v>
      </c>
      <c r="D8" s="126" t="s">
        <v>233</v>
      </c>
    </row>
    <row r="9" spans="1:4" ht="15" customHeight="1">
      <c r="A9" s="138"/>
      <c r="B9" s="138"/>
      <c r="C9" s="114" t="s">
        <v>223</v>
      </c>
      <c r="D9" s="127" t="s">
        <v>234</v>
      </c>
    </row>
    <row r="10" spans="1:4" ht="15" customHeight="1">
      <c r="A10" s="138"/>
      <c r="B10" s="138"/>
      <c r="C10" s="114"/>
      <c r="D10" s="127" t="s">
        <v>245</v>
      </c>
    </row>
    <row r="11" spans="1:4" ht="33.75" customHeight="1" thickBot="1">
      <c r="A11" s="139"/>
      <c r="B11" s="139"/>
      <c r="C11" s="115"/>
      <c r="D11" s="274" t="s">
        <v>291</v>
      </c>
    </row>
    <row r="12" spans="3:4" ht="18.75" customHeight="1">
      <c r="C12" s="119" t="s">
        <v>298</v>
      </c>
      <c r="D12" s="128" t="s">
        <v>235</v>
      </c>
    </row>
    <row r="13" spans="3:4" ht="18.75" customHeight="1">
      <c r="C13" s="120"/>
      <c r="D13" s="128" t="s">
        <v>236</v>
      </c>
    </row>
    <row r="14" spans="3:4" ht="18.75" customHeight="1">
      <c r="C14" s="120"/>
      <c r="D14" s="128" t="s">
        <v>243</v>
      </c>
    </row>
    <row r="15" spans="3:4" ht="15.75" customHeight="1">
      <c r="C15" s="120"/>
      <c r="D15" s="129" t="s">
        <v>246</v>
      </c>
    </row>
    <row r="16" spans="3:4" ht="15.75" customHeight="1">
      <c r="C16" s="120"/>
      <c r="D16" s="129" t="s">
        <v>247</v>
      </c>
    </row>
    <row r="17" spans="3:4" ht="18" customHeight="1" thickBot="1">
      <c r="C17" s="120"/>
      <c r="D17" s="222" t="s">
        <v>244</v>
      </c>
    </row>
    <row r="18" spans="1:4" s="225" customFormat="1" ht="31.5" customHeight="1" thickBot="1">
      <c r="A18" s="223"/>
      <c r="B18" s="223"/>
      <c r="C18" s="142" t="s">
        <v>224</v>
      </c>
      <c r="D18" s="224" t="s">
        <v>257</v>
      </c>
    </row>
    <row r="19" spans="1:4" s="225" customFormat="1" ht="48" customHeight="1" thickBot="1">
      <c r="A19" s="223"/>
      <c r="B19" s="223"/>
      <c r="C19" s="130" t="s">
        <v>225</v>
      </c>
      <c r="D19" s="226" t="s">
        <v>284</v>
      </c>
    </row>
    <row r="20" spans="3:4" ht="48" customHeight="1" thickBot="1">
      <c r="C20" s="141" t="s">
        <v>258</v>
      </c>
      <c r="D20" s="227" t="s">
        <v>286</v>
      </c>
    </row>
    <row r="21" spans="3:4" ht="31.5" customHeight="1">
      <c r="C21" s="337" t="s">
        <v>226</v>
      </c>
      <c r="D21" s="268" t="s">
        <v>287</v>
      </c>
    </row>
    <row r="22" spans="3:4" ht="30.75">
      <c r="C22" s="338"/>
      <c r="D22" s="275" t="s">
        <v>227</v>
      </c>
    </row>
    <row r="23" spans="3:4" ht="16.5" customHeight="1">
      <c r="C23" s="120"/>
      <c r="D23" s="39" t="s">
        <v>228</v>
      </c>
    </row>
    <row r="24" spans="3:4" ht="16.5" customHeight="1" thickBot="1">
      <c r="C24" s="121"/>
      <c r="D24" s="143" t="s">
        <v>248</v>
      </c>
    </row>
    <row r="25" spans="3:4" ht="15">
      <c r="C25" s="38"/>
      <c r="D25" s="38"/>
    </row>
    <row r="26" ht="15"/>
    <row r="27" ht="15"/>
    <row r="28" spans="3:5" ht="15" customHeight="1">
      <c r="C28" s="334"/>
      <c r="D28" s="334"/>
      <c r="E28" s="334"/>
    </row>
    <row r="29" spans="3:5" ht="15">
      <c r="C29" s="4"/>
      <c r="D29" s="4"/>
      <c r="E29" s="4"/>
    </row>
    <row r="30" spans="3:5" ht="14.25">
      <c r="C30" s="4"/>
      <c r="D30" s="4"/>
      <c r="E30" s="4"/>
    </row>
    <row r="31" spans="3:5" ht="14.25">
      <c r="C31" s="4"/>
      <c r="D31" s="4"/>
      <c r="E31" s="4"/>
    </row>
    <row r="32" spans="3:5" ht="14.25">
      <c r="C32" s="4"/>
      <c r="D32" s="4"/>
      <c r="E32" s="4"/>
    </row>
    <row r="33" spans="3:5" ht="14.25">
      <c r="C33" s="4"/>
      <c r="D33" s="3"/>
      <c r="E33" s="3"/>
    </row>
  </sheetData>
  <sheetProtection sheet="1"/>
  <mergeCells count="5">
    <mergeCell ref="C3:D3"/>
    <mergeCell ref="C28:E28"/>
    <mergeCell ref="C6:D6"/>
    <mergeCell ref="C21:C22"/>
    <mergeCell ref="C4:D4"/>
  </mergeCells>
  <hyperlinks>
    <hyperlink ref="D19" r:id="rId1" display="If your facility has other activities or sources that use or release reportable chemicals, then you need to calculate the amounts of chemicals for these activities as well. Please go to  the ChemTRAC website for other calculators and more information."/>
    <hyperlink ref="D11" r:id="rId2" display="4. Please use a guide of this calculator at: http://www.toronto.ca/health/chemtrac/industries/pdf/flour_dough_mixes.pdf"/>
  </hyperlinks>
  <printOptions/>
  <pageMargins left="0.7" right="0.7" top="0.75" bottom="0.75" header="0.3" footer="0.3"/>
  <pageSetup fitToHeight="1" fitToWidth="1" horizontalDpi="600" verticalDpi="600" orientation="portrait" scale="72" r:id="rId4"/>
  <drawing r:id="rId3"/>
</worksheet>
</file>

<file path=xl/worksheets/sheet2.xml><?xml version="1.0" encoding="utf-8"?>
<worksheet xmlns="http://schemas.openxmlformats.org/spreadsheetml/2006/main" xmlns:r="http://schemas.openxmlformats.org/officeDocument/2006/relationships">
  <sheetPr>
    <tabColor theme="3" tint="0.5999900102615356"/>
  </sheetPr>
  <dimension ref="A1:N70"/>
  <sheetViews>
    <sheetView showGridLines="0" zoomScalePageLayoutView="0" workbookViewId="0" topLeftCell="A1">
      <selection activeCell="A1" sqref="A1"/>
    </sheetView>
  </sheetViews>
  <sheetFormatPr defaultColWidth="9.140625" defaultRowHeight="15"/>
  <cols>
    <col min="1" max="1" width="9.140625" style="3" customWidth="1"/>
    <col min="2" max="2" width="17.7109375" style="3" customWidth="1"/>
    <col min="3" max="3" width="7.28125" style="40" customWidth="1"/>
    <col min="4" max="4" width="37.28125" style="40" customWidth="1"/>
    <col min="5" max="5" width="10.8515625" style="41" customWidth="1"/>
    <col min="6" max="6" width="15.00390625" style="40" customWidth="1"/>
    <col min="7" max="7" width="14.7109375" style="40" customWidth="1"/>
    <col min="8" max="8" width="10.8515625" style="40" customWidth="1"/>
    <col min="9" max="9" width="11.421875" style="40" customWidth="1"/>
    <col min="10" max="10" width="4.140625" style="40" customWidth="1"/>
    <col min="11" max="11" width="16.7109375" style="40" bestFit="1" customWidth="1"/>
    <col min="12" max="12" width="5.421875" style="137" customWidth="1"/>
    <col min="13" max="13" width="9.00390625" style="40" customWidth="1"/>
    <col min="14" max="14" width="7.421875" style="40" customWidth="1"/>
    <col min="15" max="17" width="11.7109375" style="40" customWidth="1"/>
    <col min="18" max="16384" width="9.140625" style="40" customWidth="1"/>
  </cols>
  <sheetData>
    <row r="1" ht="48.75" customHeight="1">
      <c r="C1" s="12"/>
    </row>
    <row r="2" ht="25.5" customHeight="1">
      <c r="C2" s="327" t="s">
        <v>301</v>
      </c>
    </row>
    <row r="3" spans="3:5" ht="24" customHeight="1" thickBot="1">
      <c r="C3" s="325" t="s">
        <v>297</v>
      </c>
      <c r="D3" s="325"/>
      <c r="E3" s="326"/>
    </row>
    <row r="4" spans="1:9" ht="31.5" customHeight="1">
      <c r="A4" s="138"/>
      <c r="B4" s="138"/>
      <c r="C4" s="360" t="s">
        <v>259</v>
      </c>
      <c r="D4" s="361"/>
      <c r="E4" s="361"/>
      <c r="F4" s="361"/>
      <c r="G4" s="361"/>
      <c r="H4" s="361"/>
      <c r="I4" s="362"/>
    </row>
    <row r="5" spans="1:9" ht="15.75" customHeight="1">
      <c r="A5" s="138"/>
      <c r="B5" s="138"/>
      <c r="C5" s="363" t="s">
        <v>299</v>
      </c>
      <c r="D5" s="364"/>
      <c r="E5" s="364"/>
      <c r="F5" s="364"/>
      <c r="G5" s="364"/>
      <c r="H5" s="364"/>
      <c r="I5" s="365"/>
    </row>
    <row r="6" spans="1:9" ht="31.5" customHeight="1">
      <c r="A6" s="138"/>
      <c r="B6" s="138"/>
      <c r="C6" s="366" t="s">
        <v>300</v>
      </c>
      <c r="D6" s="367"/>
      <c r="E6" s="367"/>
      <c r="F6" s="367"/>
      <c r="G6" s="367"/>
      <c r="H6" s="367"/>
      <c r="I6" s="368"/>
    </row>
    <row r="7" spans="3:9" ht="15.75" customHeight="1" thickBot="1">
      <c r="C7" s="369" t="s">
        <v>288</v>
      </c>
      <c r="D7" s="370"/>
      <c r="E7" s="370"/>
      <c r="F7" s="370"/>
      <c r="G7" s="370"/>
      <c r="H7" s="370"/>
      <c r="I7" s="371"/>
    </row>
    <row r="8" ht="15.75"/>
    <row r="9" spans="1:12" ht="19.5" thickBot="1">
      <c r="A9" s="138"/>
      <c r="B9" s="138"/>
      <c r="C9" s="13" t="s">
        <v>81</v>
      </c>
      <c r="L9" s="40"/>
    </row>
    <row r="10" spans="1:12" ht="15.75" thickBot="1">
      <c r="A10" s="139"/>
      <c r="B10" s="139"/>
      <c r="C10" s="44"/>
      <c r="D10" s="45"/>
      <c r="E10" s="46"/>
      <c r="F10" s="47"/>
      <c r="G10" s="47"/>
      <c r="H10" s="48"/>
      <c r="L10" s="40"/>
    </row>
    <row r="11" spans="3:14" ht="15.75" thickBot="1">
      <c r="C11" s="49"/>
      <c r="D11" s="269" t="s">
        <v>166</v>
      </c>
      <c r="E11" s="81"/>
      <c r="F11" s="260"/>
      <c r="G11" s="109" t="s">
        <v>229</v>
      </c>
      <c r="H11" s="50"/>
      <c r="J11" s="340" t="s">
        <v>241</v>
      </c>
      <c r="K11" s="341"/>
      <c r="L11" s="341"/>
      <c r="M11" s="341"/>
      <c r="N11" s="342"/>
    </row>
    <row r="12" spans="3:14" ht="15">
      <c r="C12" s="49"/>
      <c r="D12" s="132" t="s">
        <v>167</v>
      </c>
      <c r="E12" s="133"/>
      <c r="F12" s="133"/>
      <c r="G12" s="134"/>
      <c r="H12" s="50"/>
      <c r="J12" s="318">
        <v>1</v>
      </c>
      <c r="K12" s="31" t="s">
        <v>2</v>
      </c>
      <c r="L12" s="32" t="s">
        <v>3</v>
      </c>
      <c r="M12" s="135">
        <f>J12*0.4536/1000</f>
        <v>0.0004536</v>
      </c>
      <c r="N12" s="33" t="s">
        <v>168</v>
      </c>
    </row>
    <row r="13" spans="3:14" ht="20.25" customHeight="1">
      <c r="C13" s="49"/>
      <c r="D13" s="79"/>
      <c r="E13" s="122" t="s">
        <v>8</v>
      </c>
      <c r="F13" s="270"/>
      <c r="G13" s="80"/>
      <c r="H13" s="50"/>
      <c r="J13" s="319">
        <v>1</v>
      </c>
      <c r="K13" s="34" t="s">
        <v>4</v>
      </c>
      <c r="L13" s="35" t="s">
        <v>3</v>
      </c>
      <c r="M13" s="136">
        <f>J13/16*0.4536/1000</f>
        <v>2.835E-05</v>
      </c>
      <c r="N13" s="36" t="s">
        <v>168</v>
      </c>
    </row>
    <row r="14" spans="3:14" ht="20.25" customHeight="1">
      <c r="C14" s="49"/>
      <c r="D14" s="79"/>
      <c r="E14" s="122" t="s">
        <v>124</v>
      </c>
      <c r="F14" s="270"/>
      <c r="G14" s="80"/>
      <c r="H14" s="50"/>
      <c r="J14" s="319">
        <v>1</v>
      </c>
      <c r="K14" s="34" t="s">
        <v>7</v>
      </c>
      <c r="L14" s="35" t="s">
        <v>3</v>
      </c>
      <c r="M14" s="136">
        <f>J14/1000/1000</f>
        <v>1E-06</v>
      </c>
      <c r="N14" s="36" t="s">
        <v>168</v>
      </c>
    </row>
    <row r="15" spans="3:14" ht="20.25" customHeight="1">
      <c r="C15" s="49"/>
      <c r="D15" s="79"/>
      <c r="E15" s="122" t="s">
        <v>125</v>
      </c>
      <c r="F15" s="270"/>
      <c r="G15" s="80"/>
      <c r="H15" s="50"/>
      <c r="J15" s="319">
        <v>1</v>
      </c>
      <c r="K15" s="34" t="s">
        <v>5</v>
      </c>
      <c r="L15" s="35" t="s">
        <v>3</v>
      </c>
      <c r="M15" s="136">
        <f>J15*907.18474/1000</f>
        <v>0.90718474</v>
      </c>
      <c r="N15" s="36" t="s">
        <v>168</v>
      </c>
    </row>
    <row r="16" spans="3:14" ht="20.25" customHeight="1">
      <c r="C16" s="49"/>
      <c r="D16" s="79"/>
      <c r="E16" s="122" t="s">
        <v>126</v>
      </c>
      <c r="F16" s="270"/>
      <c r="G16" s="80"/>
      <c r="H16" s="50"/>
      <c r="J16" s="319">
        <v>1</v>
      </c>
      <c r="K16" s="34" t="s">
        <v>6</v>
      </c>
      <c r="L16" s="35" t="s">
        <v>3</v>
      </c>
      <c r="M16" s="136">
        <f>J16*1016.046909/1000</f>
        <v>1.016046909</v>
      </c>
      <c r="N16" s="36" t="s">
        <v>168</v>
      </c>
    </row>
    <row r="17" spans="3:14" ht="20.25" customHeight="1">
      <c r="C17" s="49"/>
      <c r="D17" s="79"/>
      <c r="E17" s="122" t="s">
        <v>127</v>
      </c>
      <c r="F17" s="270"/>
      <c r="G17" s="80"/>
      <c r="H17" s="50"/>
      <c r="J17" s="319">
        <v>1</v>
      </c>
      <c r="K17" s="34" t="s">
        <v>122</v>
      </c>
      <c r="L17" s="35" t="s">
        <v>3</v>
      </c>
      <c r="M17" s="136">
        <f>J17/1000</f>
        <v>0.001</v>
      </c>
      <c r="N17" s="36" t="s">
        <v>168</v>
      </c>
    </row>
    <row r="18" spans="3:14" ht="20.25" customHeight="1" thickBot="1">
      <c r="C18" s="49"/>
      <c r="D18" s="79"/>
      <c r="E18" s="122" t="s">
        <v>128</v>
      </c>
      <c r="F18" s="270"/>
      <c r="G18" s="80"/>
      <c r="H18" s="50"/>
      <c r="J18" s="320">
        <v>1</v>
      </c>
      <c r="K18" s="245" t="s">
        <v>209</v>
      </c>
      <c r="L18" s="246" t="s">
        <v>3</v>
      </c>
      <c r="M18" s="247">
        <f>J18*0.028317</f>
        <v>0.028317</v>
      </c>
      <c r="N18" s="248" t="s">
        <v>210</v>
      </c>
    </row>
    <row r="19" spans="3:8" ht="20.25" customHeight="1">
      <c r="C19" s="49"/>
      <c r="D19" s="79"/>
      <c r="E19" s="122" t="s">
        <v>129</v>
      </c>
      <c r="F19" s="270"/>
      <c r="G19" s="80"/>
      <c r="H19" s="50"/>
    </row>
    <row r="20" spans="3:8" ht="20.25" customHeight="1">
      <c r="C20" s="49"/>
      <c r="D20" s="79"/>
      <c r="E20" s="122" t="s">
        <v>130</v>
      </c>
      <c r="F20" s="270"/>
      <c r="G20" s="80"/>
      <c r="H20" s="50"/>
    </row>
    <row r="21" spans="3:8" ht="20.25" customHeight="1">
      <c r="C21" s="49"/>
      <c r="D21" s="79"/>
      <c r="E21" s="122" t="s">
        <v>131</v>
      </c>
      <c r="F21" s="270"/>
      <c r="G21" s="80"/>
      <c r="H21" s="50"/>
    </row>
    <row r="22" spans="3:8" ht="20.25" customHeight="1" thickBot="1">
      <c r="C22" s="49"/>
      <c r="D22" s="239"/>
      <c r="E22" s="240" t="s">
        <v>132</v>
      </c>
      <c r="F22" s="270"/>
      <c r="G22" s="241"/>
      <c r="H22" s="50"/>
    </row>
    <row r="23" spans="3:8" ht="14.25" customHeight="1" thickBot="1">
      <c r="C23" s="235"/>
      <c r="D23" s="236"/>
      <c r="E23" s="237"/>
      <c r="F23" s="236"/>
      <c r="G23" s="236"/>
      <c r="H23" s="238"/>
    </row>
    <row r="24" spans="3:8" ht="15">
      <c r="C24" s="235"/>
      <c r="D24" s="372" t="s">
        <v>199</v>
      </c>
      <c r="E24" s="373"/>
      <c r="F24" s="373"/>
      <c r="G24" s="374"/>
      <c r="H24" s="238"/>
    </row>
    <row r="25" spans="3:8" ht="18.75">
      <c r="C25" s="49"/>
      <c r="D25" s="271" t="s">
        <v>289</v>
      </c>
      <c r="E25" s="272"/>
      <c r="F25" s="272"/>
      <c r="G25" s="273"/>
      <c r="H25" s="50"/>
    </row>
    <row r="26" spans="3:8" ht="18">
      <c r="C26" s="235"/>
      <c r="D26" s="351" t="s">
        <v>290</v>
      </c>
      <c r="E26" s="352"/>
      <c r="F26" s="352"/>
      <c r="G26" s="353"/>
      <c r="H26" s="238"/>
    </row>
    <row r="27" spans="3:8" ht="15">
      <c r="C27" s="49"/>
      <c r="D27" s="375" t="s">
        <v>237</v>
      </c>
      <c r="E27" s="376"/>
      <c r="F27" s="376"/>
      <c r="G27" s="377"/>
      <c r="H27" s="50"/>
    </row>
    <row r="28" spans="3:8" ht="15">
      <c r="C28" s="235"/>
      <c r="D28" s="345" t="s">
        <v>249</v>
      </c>
      <c r="E28" s="346"/>
      <c r="F28" s="346"/>
      <c r="G28" s="347"/>
      <c r="H28" s="238"/>
    </row>
    <row r="29" spans="3:8" ht="18.75" customHeight="1">
      <c r="C29" s="49"/>
      <c r="D29" s="79" t="s">
        <v>200</v>
      </c>
      <c r="E29" s="110"/>
      <c r="F29" s="267"/>
      <c r="G29" s="80" t="s">
        <v>220</v>
      </c>
      <c r="H29" s="50"/>
    </row>
    <row r="30" spans="3:8" ht="18.75" customHeight="1">
      <c r="C30" s="49"/>
      <c r="D30" s="354" t="s">
        <v>181</v>
      </c>
      <c r="E30" s="355"/>
      <c r="F30" s="355"/>
      <c r="G30" s="356"/>
      <c r="H30" s="50"/>
    </row>
    <row r="31" spans="3:8" ht="18" customHeight="1">
      <c r="C31" s="235"/>
      <c r="D31" s="357" t="s">
        <v>238</v>
      </c>
      <c r="E31" s="358"/>
      <c r="F31" s="358"/>
      <c r="G31" s="359"/>
      <c r="H31" s="238"/>
    </row>
    <row r="32" spans="3:8" ht="31.5" customHeight="1">
      <c r="C32" s="49"/>
      <c r="D32" s="343" t="s">
        <v>201</v>
      </c>
      <c r="E32" s="344"/>
      <c r="F32" s="258"/>
      <c r="G32" s="80" t="s">
        <v>179</v>
      </c>
      <c r="H32" s="50"/>
    </row>
    <row r="33" spans="3:8" ht="18.75" customHeight="1">
      <c r="C33" s="49"/>
      <c r="D33" s="242" t="s">
        <v>202</v>
      </c>
      <c r="E33" s="255"/>
      <c r="F33" s="258">
        <v>0</v>
      </c>
      <c r="G33" s="80" t="s">
        <v>203</v>
      </c>
      <c r="H33" s="50"/>
    </row>
    <row r="34" spans="3:8" ht="18.75" customHeight="1">
      <c r="C34" s="49"/>
      <c r="D34" s="243"/>
      <c r="E34" s="256"/>
      <c r="F34" s="258">
        <v>0</v>
      </c>
      <c r="G34" s="80" t="s">
        <v>204</v>
      </c>
      <c r="H34" s="50"/>
    </row>
    <row r="35" spans="3:8" ht="18.75" customHeight="1" thickBot="1">
      <c r="C35" s="49"/>
      <c r="D35" s="244"/>
      <c r="E35" s="257"/>
      <c r="F35" s="259">
        <v>0</v>
      </c>
      <c r="G35" s="241" t="s">
        <v>205</v>
      </c>
      <c r="H35" s="50"/>
    </row>
    <row r="36" spans="3:8" ht="15.75" thickBot="1">
      <c r="C36" s="51"/>
      <c r="D36" s="52"/>
      <c r="E36" s="131"/>
      <c r="F36" s="52"/>
      <c r="G36" s="52"/>
      <c r="H36" s="53"/>
    </row>
    <row r="37" ht="15.75" thickBot="1"/>
    <row r="38" spans="3:10" ht="21.75" customHeight="1" thickBot="1">
      <c r="C38" s="54"/>
      <c r="D38" s="262" t="s">
        <v>239</v>
      </c>
      <c r="E38" s="264"/>
      <c r="F38" s="263"/>
      <c r="G38" s="55"/>
      <c r="H38" s="230"/>
      <c r="I38" s="230"/>
      <c r="J38" s="229"/>
    </row>
    <row r="39" spans="3:10" ht="19.5" customHeight="1" thickBot="1">
      <c r="C39" s="228"/>
      <c r="D39" s="298"/>
      <c r="E39" s="299"/>
      <c r="F39" s="348" t="s">
        <v>260</v>
      </c>
      <c r="G39" s="349"/>
      <c r="H39" s="349"/>
      <c r="I39" s="350"/>
      <c r="J39" s="231"/>
    </row>
    <row r="40" spans="3:10" ht="33" customHeight="1">
      <c r="C40" s="56"/>
      <c r="D40" s="321" t="s">
        <v>240</v>
      </c>
      <c r="E40" s="322"/>
      <c r="F40" s="323" t="s">
        <v>264</v>
      </c>
      <c r="G40" s="323" t="s">
        <v>265</v>
      </c>
      <c r="H40" s="324" t="s">
        <v>266</v>
      </c>
      <c r="I40" s="324" t="s">
        <v>267</v>
      </c>
      <c r="J40" s="231"/>
    </row>
    <row r="41" spans="3:10" ht="15">
      <c r="C41" s="56"/>
      <c r="D41" s="302" t="s">
        <v>207</v>
      </c>
      <c r="E41" s="303"/>
      <c r="F41" s="288">
        <f>'All Substances'!E16</f>
        <v>0</v>
      </c>
      <c r="G41" s="288">
        <f>'All Substances'!F16</f>
        <v>0</v>
      </c>
      <c r="H41" s="288">
        <f>'All Substances'!G16</f>
        <v>0</v>
      </c>
      <c r="I41" s="288">
        <f>'All Substances'!H16</f>
        <v>0</v>
      </c>
      <c r="J41" s="231"/>
    </row>
    <row r="42" spans="3:10" ht="15">
      <c r="C42" s="56"/>
      <c r="D42" s="304" t="s">
        <v>33</v>
      </c>
      <c r="E42" s="305"/>
      <c r="F42" s="287">
        <f>'All Substances'!E10</f>
        <v>0</v>
      </c>
      <c r="G42" s="287">
        <f>'All Substances'!F10</f>
        <v>0</v>
      </c>
      <c r="H42" s="287">
        <f>'All Substances'!G10</f>
        <v>0</v>
      </c>
      <c r="I42" s="287">
        <f>'All Substances'!H10</f>
        <v>0</v>
      </c>
      <c r="J42" s="231"/>
    </row>
    <row r="43" spans="3:10" ht="15">
      <c r="C43" s="56"/>
      <c r="D43" s="304" t="s">
        <v>275</v>
      </c>
      <c r="E43" s="305"/>
      <c r="F43" s="287">
        <f>'All Substances'!E15</f>
        <v>0</v>
      </c>
      <c r="G43" s="287">
        <f>'All Substances'!F15</f>
        <v>0</v>
      </c>
      <c r="H43" s="287">
        <f>'All Substances'!G15</f>
        <v>0</v>
      </c>
      <c r="I43" s="287">
        <f>'All Substances'!H15</f>
        <v>0</v>
      </c>
      <c r="J43" s="231"/>
    </row>
    <row r="44" spans="3:10" ht="15">
      <c r="C44" s="56"/>
      <c r="D44" s="304" t="s">
        <v>276</v>
      </c>
      <c r="E44" s="305"/>
      <c r="F44" s="287">
        <f>'All Substances'!E17</f>
        <v>0</v>
      </c>
      <c r="G44" s="287">
        <f>'All Substances'!F17</f>
        <v>0</v>
      </c>
      <c r="H44" s="287">
        <f>'All Substances'!G17</f>
        <v>0</v>
      </c>
      <c r="I44" s="287">
        <f>'All Substances'!H17</f>
        <v>0</v>
      </c>
      <c r="J44" s="231"/>
    </row>
    <row r="45" spans="3:10" ht="15">
      <c r="C45" s="56"/>
      <c r="D45" s="302" t="s">
        <v>55</v>
      </c>
      <c r="E45" s="303"/>
      <c r="F45" s="288">
        <f>'All Substances'!E9</f>
        <v>0</v>
      </c>
      <c r="G45" s="288">
        <f>'All Substances'!F9</f>
        <v>0</v>
      </c>
      <c r="H45" s="288">
        <f>'All Substances'!G9</f>
        <v>0</v>
      </c>
      <c r="I45" s="288">
        <f>'All Substances'!H9</f>
        <v>0</v>
      </c>
      <c r="J45" s="231"/>
    </row>
    <row r="46" spans="3:10" ht="15">
      <c r="C46" s="56"/>
      <c r="D46" s="304" t="s">
        <v>271</v>
      </c>
      <c r="E46" s="305"/>
      <c r="F46" s="287">
        <f>'All Substances'!E11</f>
        <v>0</v>
      </c>
      <c r="G46" s="287">
        <f>'All Substances'!F11</f>
        <v>0</v>
      </c>
      <c r="H46" s="287">
        <f>'All Substances'!G11</f>
        <v>0</v>
      </c>
      <c r="I46" s="287">
        <f>'All Substances'!H11</f>
        <v>0</v>
      </c>
      <c r="J46" s="231"/>
    </row>
    <row r="47" spans="3:10" ht="15">
      <c r="C47" s="56"/>
      <c r="D47" s="304" t="s">
        <v>272</v>
      </c>
      <c r="E47" s="305"/>
      <c r="F47" s="287">
        <f>'All Substances'!E12</f>
        <v>0</v>
      </c>
      <c r="G47" s="287">
        <f>'All Substances'!F12</f>
        <v>0</v>
      </c>
      <c r="H47" s="287">
        <f>'All Substances'!G12</f>
        <v>0</v>
      </c>
      <c r="I47" s="287">
        <f>'All Substances'!H12</f>
        <v>0</v>
      </c>
      <c r="J47" s="231"/>
    </row>
    <row r="48" spans="3:10" ht="15">
      <c r="C48" s="56"/>
      <c r="D48" s="304" t="s">
        <v>273</v>
      </c>
      <c r="E48" s="305"/>
      <c r="F48" s="287">
        <f>'All Substances'!E13</f>
        <v>0</v>
      </c>
      <c r="G48" s="287">
        <f>'All Substances'!F13</f>
        <v>0</v>
      </c>
      <c r="H48" s="287">
        <f>'All Substances'!G13</f>
        <v>0</v>
      </c>
      <c r="I48" s="287">
        <f>'All Substances'!H13</f>
        <v>0</v>
      </c>
      <c r="J48" s="231"/>
    </row>
    <row r="49" spans="3:10" ht="15">
      <c r="C49" s="56"/>
      <c r="D49" s="304" t="s">
        <v>274</v>
      </c>
      <c r="E49" s="305"/>
      <c r="F49" s="287">
        <f>'All Substances'!E14</f>
        <v>0</v>
      </c>
      <c r="G49" s="287">
        <f>'All Substances'!F14</f>
        <v>0</v>
      </c>
      <c r="H49" s="287">
        <f>'All Substances'!G14</f>
        <v>0</v>
      </c>
      <c r="I49" s="287">
        <f>'All Substances'!H14</f>
        <v>0</v>
      </c>
      <c r="J49" s="231"/>
    </row>
    <row r="50" spans="3:10" ht="15">
      <c r="C50" s="56"/>
      <c r="D50" s="300" t="s">
        <v>270</v>
      </c>
      <c r="E50" s="301"/>
      <c r="F50" s="287">
        <f>'All Substances'!E8</f>
        <v>0</v>
      </c>
      <c r="G50" s="287">
        <f>'All Substances'!F8</f>
        <v>0</v>
      </c>
      <c r="H50" s="287">
        <f>'All Substances'!G8</f>
        <v>0</v>
      </c>
      <c r="I50" s="287">
        <f>'All Substances'!H8</f>
        <v>0</v>
      </c>
      <c r="J50" s="231"/>
    </row>
    <row r="51" spans="3:10" ht="15">
      <c r="C51" s="56"/>
      <c r="D51" s="300" t="s">
        <v>116</v>
      </c>
      <c r="E51" s="301"/>
      <c r="F51" s="287">
        <f>'All Substances'!E18</f>
        <v>0</v>
      </c>
      <c r="G51" s="287">
        <f>'All Substances'!F18</f>
        <v>0</v>
      </c>
      <c r="H51" s="287">
        <f>'All Substances'!G18</f>
        <v>0</v>
      </c>
      <c r="I51" s="287">
        <f>'All Substances'!H18</f>
        <v>0</v>
      </c>
      <c r="J51" s="231"/>
    </row>
    <row r="52" spans="3:10" ht="15">
      <c r="C52" s="56"/>
      <c r="D52" s="302" t="s">
        <v>112</v>
      </c>
      <c r="E52" s="303"/>
      <c r="F52" s="288">
        <f>'All Substances'!E19</f>
        <v>0</v>
      </c>
      <c r="G52" s="288">
        <f>'All Substances'!F19</f>
        <v>0</v>
      </c>
      <c r="H52" s="288">
        <f>'All Substances'!G19</f>
        <v>0</v>
      </c>
      <c r="I52" s="288">
        <f>'All Substances'!H19</f>
        <v>0</v>
      </c>
      <c r="J52" s="231"/>
    </row>
    <row r="53" spans="3:10" ht="15">
      <c r="C53" s="56"/>
      <c r="D53" s="306" t="s">
        <v>277</v>
      </c>
      <c r="E53" s="307"/>
      <c r="F53" s="288">
        <f>'All Substances'!E20</f>
        <v>0</v>
      </c>
      <c r="G53" s="288">
        <f>'All Substances'!F20</f>
        <v>0</v>
      </c>
      <c r="H53" s="288">
        <f>'All Substances'!G20</f>
        <v>0</v>
      </c>
      <c r="I53" s="288">
        <f>'All Substances'!H20</f>
        <v>0</v>
      </c>
      <c r="J53" s="231"/>
    </row>
    <row r="54" spans="3:10" ht="15.75" thickBot="1">
      <c r="C54" s="57"/>
      <c r="D54" s="261"/>
      <c r="E54" s="286"/>
      <c r="F54" s="58"/>
      <c r="G54" s="59"/>
      <c r="H54" s="234"/>
      <c r="I54" s="232"/>
      <c r="J54" s="233"/>
    </row>
    <row r="56" ht="15.75"/>
    <row r="57" ht="15.75"/>
    <row r="58" ht="15.75"/>
    <row r="59" ht="15.75"/>
    <row r="70" spans="7:8" ht="15">
      <c r="G70" s="42"/>
      <c r="H70" s="43"/>
    </row>
  </sheetData>
  <sheetProtection sheet="1"/>
  <mergeCells count="13">
    <mergeCell ref="C4:I4"/>
    <mergeCell ref="C5:I5"/>
    <mergeCell ref="C6:I6"/>
    <mergeCell ref="C7:I7"/>
    <mergeCell ref="D24:G24"/>
    <mergeCell ref="D27:G27"/>
    <mergeCell ref="J11:N11"/>
    <mergeCell ref="D32:E32"/>
    <mergeCell ref="D28:G28"/>
    <mergeCell ref="F39:I39"/>
    <mergeCell ref="D26:G26"/>
    <mergeCell ref="D30:G30"/>
    <mergeCell ref="D31:G31"/>
  </mergeCells>
  <conditionalFormatting sqref="F41:I53">
    <cfRule type="cellIs" priority="1" dxfId="1" operator="greaterThan" stopIfTrue="1">
      <formula>0.1</formula>
    </cfRule>
  </conditionalFormatting>
  <dataValidations count="3">
    <dataValidation type="decimal" allowBlank="1" showErrorMessage="1" error="The number entered must be between 0 and 24 hours per day" sqref="F33">
      <formula1>0</formula1>
      <formula2>24</formula2>
    </dataValidation>
    <dataValidation type="whole" allowBlank="1" showErrorMessage="1" error="The number entered must be between 0 and 7 days per week" sqref="F34">
      <formula1>0</formula1>
      <formula2>7</formula2>
    </dataValidation>
    <dataValidation type="whole" allowBlank="1" showErrorMessage="1" error="The number entered must be between 0 and 52 weeks per year" sqref="F35">
      <formula1>0</formula1>
      <formula2>52</formula2>
    </dataValidation>
  </dataValidations>
  <printOptions/>
  <pageMargins left="0.7" right="0.7" top="0.75" bottom="0.75" header="0.3" footer="0.3"/>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J66"/>
  <sheetViews>
    <sheetView showGridLines="0" zoomScalePageLayoutView="0" workbookViewId="0" topLeftCell="A1">
      <selection activeCell="A1" sqref="A1"/>
    </sheetView>
  </sheetViews>
  <sheetFormatPr defaultColWidth="9.140625" defaultRowHeight="15"/>
  <cols>
    <col min="1" max="1" width="10.140625" style="3" customWidth="1"/>
    <col min="2" max="2" width="17.00390625" style="3" customWidth="1"/>
    <col min="3" max="3" width="39.8515625" style="0" customWidth="1"/>
    <col min="4" max="4" width="12.421875" style="0" bestFit="1" customWidth="1"/>
    <col min="5" max="5" width="16.140625" style="0" bestFit="1" customWidth="1"/>
    <col min="6" max="6" width="12.00390625" style="0" bestFit="1" customWidth="1"/>
    <col min="7" max="7" width="13.00390625" style="0" customWidth="1"/>
    <col min="8" max="8" width="10.7109375" style="0" bestFit="1" customWidth="1"/>
    <col min="9" max="9" width="13.00390625" style="0" customWidth="1"/>
    <col min="10" max="10" width="15.00390625" style="0" customWidth="1"/>
    <col min="11" max="11" width="15.140625" style="0" customWidth="1"/>
  </cols>
  <sheetData>
    <row r="1" ht="47.25" customHeight="1">
      <c r="C1" s="12"/>
    </row>
    <row r="2" ht="15">
      <c r="C2" s="27" t="s">
        <v>119</v>
      </c>
    </row>
    <row r="3" spans="1:4" ht="24.75" customHeight="1" thickBot="1">
      <c r="A3"/>
      <c r="B3"/>
      <c r="C3" s="385" t="s">
        <v>297</v>
      </c>
      <c r="D3" s="385"/>
    </row>
    <row r="4" spans="1:8" ht="31.5" customHeight="1" thickBot="1">
      <c r="A4"/>
      <c r="B4"/>
      <c r="C4" s="381" t="s">
        <v>268</v>
      </c>
      <c r="D4" s="382"/>
      <c r="E4" s="382"/>
      <c r="F4" s="382"/>
      <c r="G4" s="382"/>
      <c r="H4" s="383"/>
    </row>
    <row r="5" spans="1:2" ht="15.75" thickBot="1">
      <c r="A5"/>
      <c r="B5"/>
    </row>
    <row r="6" spans="1:8" ht="17.25">
      <c r="A6"/>
      <c r="B6"/>
      <c r="C6" s="276"/>
      <c r="D6" s="277"/>
      <c r="E6" s="378" t="s">
        <v>260</v>
      </c>
      <c r="F6" s="379"/>
      <c r="G6" s="379"/>
      <c r="H6" s="380"/>
    </row>
    <row r="7" spans="1:10" ht="33">
      <c r="A7"/>
      <c r="B7"/>
      <c r="C7" s="328" t="s">
        <v>240</v>
      </c>
      <c r="D7" s="329" t="s">
        <v>172</v>
      </c>
      <c r="E7" s="330" t="s">
        <v>263</v>
      </c>
      <c r="F7" s="330" t="s">
        <v>262</v>
      </c>
      <c r="G7" s="331" t="s">
        <v>261</v>
      </c>
      <c r="H7" s="332" t="s">
        <v>269</v>
      </c>
      <c r="I7" s="116"/>
      <c r="J7" s="116"/>
    </row>
    <row r="8" spans="1:10" ht="15.75">
      <c r="A8"/>
      <c r="B8"/>
      <c r="C8" s="289" t="s">
        <v>270</v>
      </c>
      <c r="D8" s="290" t="s">
        <v>15</v>
      </c>
      <c r="E8" s="291">
        <f aca="true" t="shared" si="0" ref="E8:E19">H8</f>
        <v>0</v>
      </c>
      <c r="F8" s="291">
        <v>0</v>
      </c>
      <c r="G8" s="291">
        <v>0</v>
      </c>
      <c r="H8" s="292">
        <f>SUMIF(Calculations!C$65:C$117,'All Substances'!C8,Calculations!K$65:K$117)</f>
        <v>0</v>
      </c>
      <c r="I8" s="250"/>
      <c r="J8" s="117"/>
    </row>
    <row r="9" spans="1:10" ht="15.75">
      <c r="A9"/>
      <c r="B9"/>
      <c r="C9" s="293" t="s">
        <v>55</v>
      </c>
      <c r="D9" s="294" t="s">
        <v>56</v>
      </c>
      <c r="E9" s="292">
        <f t="shared" si="0"/>
        <v>0</v>
      </c>
      <c r="F9" s="292">
        <v>0</v>
      </c>
      <c r="G9" s="292">
        <v>0</v>
      </c>
      <c r="H9" s="292">
        <f>SUMIF(Calculations!C$65:C$117,'All Substances'!C9,Calculations!K$65:K$117)</f>
        <v>0</v>
      </c>
      <c r="I9" s="250"/>
      <c r="J9" s="117"/>
    </row>
    <row r="10" spans="1:10" ht="15.75">
      <c r="A10"/>
      <c r="B10"/>
      <c r="C10" s="295" t="s">
        <v>33</v>
      </c>
      <c r="D10" s="290" t="s">
        <v>34</v>
      </c>
      <c r="E10" s="291">
        <f t="shared" si="0"/>
        <v>0</v>
      </c>
      <c r="F10" s="291">
        <v>0</v>
      </c>
      <c r="G10" s="291">
        <v>0</v>
      </c>
      <c r="H10" s="292">
        <f>SUMIF(Calculations!C$65:C$117,'All Substances'!C10,Calculations!K$65:K$117)</f>
        <v>0</v>
      </c>
      <c r="I10" s="250"/>
      <c r="J10" s="117"/>
    </row>
    <row r="11" spans="1:10" ht="15.75">
      <c r="A11" s="139"/>
      <c r="B11" s="139"/>
      <c r="C11" s="295" t="s">
        <v>279</v>
      </c>
      <c r="D11" s="290" t="s">
        <v>1</v>
      </c>
      <c r="E11" s="291">
        <f t="shared" si="0"/>
        <v>0</v>
      </c>
      <c r="F11" s="291">
        <v>0</v>
      </c>
      <c r="G11" s="291">
        <v>0</v>
      </c>
      <c r="H11" s="292">
        <f>SUMIF(Calculations!C$65:C$117,'All Substances'!C11,Calculations!K$65:K$117)</f>
        <v>0</v>
      </c>
      <c r="I11" s="250"/>
      <c r="J11" s="117"/>
    </row>
    <row r="12" spans="3:10" ht="15.75">
      <c r="C12" s="295" t="s">
        <v>280</v>
      </c>
      <c r="D12" s="290" t="s">
        <v>1</v>
      </c>
      <c r="E12" s="291">
        <f t="shared" si="0"/>
        <v>0</v>
      </c>
      <c r="F12" s="291">
        <v>0</v>
      </c>
      <c r="G12" s="291">
        <v>0</v>
      </c>
      <c r="H12" s="292">
        <f>SUMIF(Calculations!C$65:C$117,'All Substances'!C12,Calculations!K$65:K$117)</f>
        <v>0</v>
      </c>
      <c r="I12" s="250"/>
      <c r="J12" s="117"/>
    </row>
    <row r="13" spans="3:10" ht="15.75">
      <c r="C13" s="295" t="s">
        <v>281</v>
      </c>
      <c r="D13" s="290" t="s">
        <v>1</v>
      </c>
      <c r="E13" s="291">
        <f t="shared" si="0"/>
        <v>0</v>
      </c>
      <c r="F13" s="291">
        <v>0</v>
      </c>
      <c r="G13" s="291">
        <v>0</v>
      </c>
      <c r="H13" s="292">
        <f>SUMIF(Calculations!C$65:C$117,'All Substances'!C13,Calculations!K$65:K$117)</f>
        <v>0</v>
      </c>
      <c r="I13" s="250"/>
      <c r="J13" s="117"/>
    </row>
    <row r="14" spans="3:10" ht="15">
      <c r="C14" s="295" t="s">
        <v>282</v>
      </c>
      <c r="D14" s="290" t="s">
        <v>1</v>
      </c>
      <c r="E14" s="291">
        <f t="shared" si="0"/>
        <v>0</v>
      </c>
      <c r="F14" s="291">
        <v>0</v>
      </c>
      <c r="G14" s="291">
        <v>0</v>
      </c>
      <c r="H14" s="292">
        <f>SUMIF(Calculations!C$65:C$117,'All Substances'!C14,Calculations!K$65:K$117)</f>
        <v>0</v>
      </c>
      <c r="I14" s="250"/>
      <c r="J14" s="117"/>
    </row>
    <row r="15" spans="3:10" ht="15">
      <c r="C15" s="295" t="s">
        <v>283</v>
      </c>
      <c r="D15" s="290" t="s">
        <v>1</v>
      </c>
      <c r="E15" s="291">
        <f t="shared" si="0"/>
        <v>0</v>
      </c>
      <c r="F15" s="291">
        <v>0</v>
      </c>
      <c r="G15" s="291">
        <v>0</v>
      </c>
      <c r="H15" s="292">
        <f>SUMIF(Calculations!C$65:C$117,'All Substances'!C15,Calculations!K$65:K$117)</f>
        <v>0</v>
      </c>
      <c r="I15" s="250"/>
      <c r="J15" s="117"/>
    </row>
    <row r="16" spans="3:10" ht="15">
      <c r="C16" s="293" t="s">
        <v>207</v>
      </c>
      <c r="D16" s="294" t="s">
        <v>208</v>
      </c>
      <c r="E16" s="292">
        <f t="shared" si="0"/>
        <v>0</v>
      </c>
      <c r="F16" s="292">
        <v>0</v>
      </c>
      <c r="G16" s="292">
        <v>0</v>
      </c>
      <c r="H16" s="292">
        <f>SUMIF(Calculations!C$65:C$117,'All Substances'!C16,Calculations!K$65:K$117)</f>
        <v>0</v>
      </c>
      <c r="I16" s="250"/>
      <c r="J16" s="117"/>
    </row>
    <row r="17" spans="3:10" ht="15">
      <c r="C17" s="295" t="s">
        <v>278</v>
      </c>
      <c r="D17" s="290" t="s">
        <v>1</v>
      </c>
      <c r="E17" s="291">
        <f t="shared" si="0"/>
        <v>0</v>
      </c>
      <c r="F17" s="291">
        <v>0</v>
      </c>
      <c r="G17" s="291">
        <v>0</v>
      </c>
      <c r="H17" s="292">
        <f>SUMIF(Calculations!C$65:C$117,'All Substances'!C17,Calculations!K$65:K$117)</f>
        <v>0</v>
      </c>
      <c r="I17" s="250"/>
      <c r="J17" s="117"/>
    </row>
    <row r="18" spans="3:10" ht="15">
      <c r="C18" s="289" t="s">
        <v>116</v>
      </c>
      <c r="D18" s="290" t="s">
        <v>1</v>
      </c>
      <c r="E18" s="291">
        <f t="shared" si="0"/>
        <v>0</v>
      </c>
      <c r="F18" s="291">
        <v>0</v>
      </c>
      <c r="G18" s="291">
        <v>0</v>
      </c>
      <c r="H18" s="292">
        <f>SUMIF(Calculations!C$65:C$117,'All Substances'!C18,Calculations!K$65:K$117)+Calculations!J19</f>
        <v>0</v>
      </c>
      <c r="I18" s="250"/>
      <c r="J18" s="117"/>
    </row>
    <row r="19" spans="3:10" ht="15">
      <c r="C19" s="293" t="s">
        <v>112</v>
      </c>
      <c r="D19" s="294" t="s">
        <v>1</v>
      </c>
      <c r="E19" s="292">
        <f t="shared" si="0"/>
        <v>0</v>
      </c>
      <c r="F19" s="292">
        <v>0</v>
      </c>
      <c r="G19" s="292">
        <v>0</v>
      </c>
      <c r="H19" s="292">
        <f>SUMIF(Calculations!C$65:C$117,'All Substances'!C19,Calculations!K$65:K$117)</f>
        <v>0</v>
      </c>
      <c r="I19" s="117"/>
      <c r="J19" s="117"/>
    </row>
    <row r="20" spans="3:10" ht="15">
      <c r="C20" s="296" t="s">
        <v>277</v>
      </c>
      <c r="D20" s="294" t="s">
        <v>1</v>
      </c>
      <c r="E20" s="292">
        <f>SUMIF(Calculations!C$65:C$117,'All Substances'!C20,Calculations!K$65:K$117)+Calculations!H24</f>
        <v>0</v>
      </c>
      <c r="F20" s="292">
        <v>0</v>
      </c>
      <c r="G20" s="292">
        <v>0</v>
      </c>
      <c r="H20" s="292">
        <f>SUMIF(Calculations!C$65:C$117,'All Substances'!C20,Calculations!K$65:K$117)+Calculations!H24</f>
        <v>0</v>
      </c>
      <c r="I20" s="117"/>
      <c r="J20" s="117"/>
    </row>
    <row r="21" spans="3:10" ht="15">
      <c r="C21" s="297" t="s">
        <v>115</v>
      </c>
      <c r="D21" s="20"/>
      <c r="E21" s="249"/>
      <c r="F21" s="249"/>
      <c r="G21" s="249"/>
      <c r="H21" s="251"/>
      <c r="I21" s="117"/>
      <c r="J21" s="117"/>
    </row>
    <row r="22" spans="3:10" ht="18">
      <c r="C22" s="21" t="s">
        <v>117</v>
      </c>
      <c r="D22" s="20" t="s">
        <v>1</v>
      </c>
      <c r="E22" s="123">
        <f>H22</f>
        <v>0</v>
      </c>
      <c r="F22" s="123">
        <v>0</v>
      </c>
      <c r="G22" s="123">
        <v>0</v>
      </c>
      <c r="H22" s="252">
        <f>Calculations!J19/0.98+Calculations!K69</f>
        <v>0</v>
      </c>
      <c r="I22" s="118"/>
      <c r="J22" s="118"/>
    </row>
    <row r="23" spans="3:10" ht="15">
      <c r="C23" s="21" t="s">
        <v>216</v>
      </c>
      <c r="D23" s="20" t="s">
        <v>1</v>
      </c>
      <c r="E23" s="123">
        <f>H23</f>
        <v>0</v>
      </c>
      <c r="F23" s="123">
        <v>0</v>
      </c>
      <c r="G23" s="123">
        <v>0</v>
      </c>
      <c r="H23" s="252">
        <f>Calculations!K19+Calculations!K69</f>
        <v>0</v>
      </c>
      <c r="I23" s="118"/>
      <c r="J23" s="118"/>
    </row>
    <row r="24" spans="3:10" ht="15">
      <c r="C24" s="21" t="s">
        <v>85</v>
      </c>
      <c r="D24" s="20" t="s">
        <v>86</v>
      </c>
      <c r="E24" s="123">
        <f>H24</f>
        <v>0</v>
      </c>
      <c r="F24" s="123">
        <v>0</v>
      </c>
      <c r="G24" s="123">
        <v>0</v>
      </c>
      <c r="H24" s="253">
        <f>SUMIF(Calculations!C$65:C$117,'All Substances'!C24,Calculations!K$65:K$117)</f>
        <v>0</v>
      </c>
      <c r="I24" s="118"/>
      <c r="J24" s="118"/>
    </row>
    <row r="25" spans="3:10" ht="15">
      <c r="C25" s="21" t="s">
        <v>89</v>
      </c>
      <c r="D25" s="20" t="s">
        <v>90</v>
      </c>
      <c r="E25" s="123">
        <f aca="true" t="shared" si="1" ref="E25:E65">H25</f>
        <v>0</v>
      </c>
      <c r="F25" s="123">
        <v>0</v>
      </c>
      <c r="G25" s="123">
        <v>0</v>
      </c>
      <c r="H25" s="253">
        <f>SUMIF(Calculations!C$65:C$117,'All Substances'!C25,Calculations!K$65:K$117)</f>
        <v>0</v>
      </c>
      <c r="I25" s="118"/>
      <c r="J25" s="118"/>
    </row>
    <row r="26" spans="3:10" ht="15">
      <c r="C26" s="21" t="s">
        <v>92</v>
      </c>
      <c r="D26" s="20" t="s">
        <v>93</v>
      </c>
      <c r="E26" s="123">
        <f t="shared" si="1"/>
        <v>0</v>
      </c>
      <c r="F26" s="123">
        <v>0</v>
      </c>
      <c r="G26" s="123">
        <v>0</v>
      </c>
      <c r="H26" s="251">
        <f>SUMIF(Calculations!C$65:C$117,'All Substances'!C26,Calculations!K$65:K$117)</f>
        <v>0</v>
      </c>
      <c r="I26" s="118"/>
      <c r="J26" s="118"/>
    </row>
    <row r="27" spans="3:10" ht="15">
      <c r="C27" s="22" t="s">
        <v>83</v>
      </c>
      <c r="D27" s="23" t="s">
        <v>84</v>
      </c>
      <c r="E27" s="123">
        <f t="shared" si="1"/>
        <v>0</v>
      </c>
      <c r="F27" s="265">
        <v>0</v>
      </c>
      <c r="G27" s="265">
        <v>0</v>
      </c>
      <c r="H27" s="251">
        <f>SUMIF(Calculations!C$65:C$117,'All Substances'!C27,Calculations!K$65:K$117)</f>
        <v>0</v>
      </c>
      <c r="I27" s="118"/>
      <c r="J27" s="118"/>
    </row>
    <row r="28" spans="3:10" ht="15">
      <c r="C28" s="22" t="s">
        <v>87</v>
      </c>
      <c r="D28" s="23" t="s">
        <v>88</v>
      </c>
      <c r="E28" s="123">
        <f t="shared" si="1"/>
        <v>0</v>
      </c>
      <c r="F28" s="265">
        <v>0</v>
      </c>
      <c r="G28" s="265">
        <v>0</v>
      </c>
      <c r="H28" s="251">
        <f>SUMIF(Calculations!C$65:C$117,'All Substances'!C28,Calculations!K$65:K$117)</f>
        <v>0</v>
      </c>
      <c r="I28" s="118"/>
      <c r="J28" s="118"/>
    </row>
    <row r="29" spans="3:10" ht="15">
      <c r="C29" s="22" t="s">
        <v>91</v>
      </c>
      <c r="D29" s="23" t="s">
        <v>16</v>
      </c>
      <c r="E29" s="123">
        <f t="shared" si="1"/>
        <v>0</v>
      </c>
      <c r="F29" s="265">
        <v>0</v>
      </c>
      <c r="G29" s="265">
        <v>0</v>
      </c>
      <c r="H29" s="251">
        <f>SUMIF(Calculations!C$65:C$117,'All Substances'!C29,Calculations!K$65:K$117)</f>
        <v>0</v>
      </c>
      <c r="I29" s="118"/>
      <c r="J29" s="118"/>
    </row>
    <row r="30" spans="3:10" ht="15">
      <c r="C30" s="22" t="s">
        <v>18</v>
      </c>
      <c r="D30" s="23" t="s">
        <v>19</v>
      </c>
      <c r="E30" s="123">
        <f t="shared" si="1"/>
        <v>0</v>
      </c>
      <c r="F30" s="265">
        <v>0</v>
      </c>
      <c r="G30" s="265">
        <v>0</v>
      </c>
      <c r="H30" s="251">
        <f>SUMIF(Calculations!C$65:C$117,'All Substances'!C30,Calculations!K$65:K$117)</f>
        <v>0</v>
      </c>
      <c r="I30" s="118"/>
      <c r="J30" s="118"/>
    </row>
    <row r="31" spans="3:10" ht="15">
      <c r="C31" s="22" t="s">
        <v>20</v>
      </c>
      <c r="D31" s="23" t="s">
        <v>21</v>
      </c>
      <c r="E31" s="123">
        <f t="shared" si="1"/>
        <v>0</v>
      </c>
      <c r="F31" s="265">
        <v>0</v>
      </c>
      <c r="G31" s="265">
        <v>0</v>
      </c>
      <c r="H31" s="251">
        <f>SUMIF(Calculations!C$65:C$117,'All Substances'!C31,Calculations!K$65:K$117)</f>
        <v>0</v>
      </c>
      <c r="I31" s="118"/>
      <c r="J31" s="118"/>
    </row>
    <row r="32" spans="3:10" ht="15">
      <c r="C32" s="22" t="s">
        <v>23</v>
      </c>
      <c r="D32" s="23" t="s">
        <v>24</v>
      </c>
      <c r="E32" s="123">
        <f t="shared" si="1"/>
        <v>0</v>
      </c>
      <c r="F32" s="265">
        <v>0</v>
      </c>
      <c r="G32" s="265">
        <v>0</v>
      </c>
      <c r="H32" s="251">
        <f>SUMIF(Calculations!C$65:C$117,'All Substances'!C32,Calculations!K$65:K$117)</f>
        <v>0</v>
      </c>
      <c r="I32" s="118"/>
      <c r="J32" s="118"/>
    </row>
    <row r="33" spans="3:10" ht="15">
      <c r="C33" s="22" t="s">
        <v>25</v>
      </c>
      <c r="D33" s="23" t="s">
        <v>26</v>
      </c>
      <c r="E33" s="123">
        <f t="shared" si="1"/>
        <v>0</v>
      </c>
      <c r="F33" s="265">
        <v>0</v>
      </c>
      <c r="G33" s="265">
        <v>0</v>
      </c>
      <c r="H33" s="251">
        <f>SUMIF(Calculations!C$65:C$117,'All Substances'!C33,Calculations!K$65:K$117)</f>
        <v>0</v>
      </c>
      <c r="I33" s="118"/>
      <c r="J33" s="118"/>
    </row>
    <row r="34" spans="3:10" ht="15">
      <c r="C34" s="24" t="s">
        <v>27</v>
      </c>
      <c r="D34" s="23" t="s">
        <v>28</v>
      </c>
      <c r="E34" s="123">
        <f t="shared" si="1"/>
        <v>0</v>
      </c>
      <c r="F34" s="265">
        <v>0</v>
      </c>
      <c r="G34" s="265">
        <v>0</v>
      </c>
      <c r="H34" s="251">
        <f>SUMIF(Calculations!C$65:C$117,'All Substances'!C34,Calculations!K$65:K$117)</f>
        <v>0</v>
      </c>
      <c r="I34" s="118"/>
      <c r="J34" s="118"/>
    </row>
    <row r="35" spans="3:10" ht="15">
      <c r="C35" s="22" t="s">
        <v>29</v>
      </c>
      <c r="D35" s="23" t="s">
        <v>30</v>
      </c>
      <c r="E35" s="123">
        <f t="shared" si="1"/>
        <v>0</v>
      </c>
      <c r="F35" s="265">
        <v>0</v>
      </c>
      <c r="G35" s="265">
        <v>0</v>
      </c>
      <c r="H35" s="251">
        <f>SUMIF(Calculations!C$65:C$117,'All Substances'!C35,Calculations!K$65:K$117)</f>
        <v>0</v>
      </c>
      <c r="I35" s="118"/>
      <c r="J35" s="118"/>
    </row>
    <row r="36" spans="3:10" ht="15">
      <c r="C36" s="22" t="s">
        <v>31</v>
      </c>
      <c r="D36" s="23" t="s">
        <v>32</v>
      </c>
      <c r="E36" s="123">
        <f t="shared" si="1"/>
        <v>0</v>
      </c>
      <c r="F36" s="265">
        <v>0</v>
      </c>
      <c r="G36" s="265">
        <v>0</v>
      </c>
      <c r="H36" s="251">
        <f>SUMIF(Calculations!C$65:C$117,'All Substances'!C36,Calculations!K$65:K$117)</f>
        <v>0</v>
      </c>
      <c r="I36" s="118"/>
      <c r="J36" s="118"/>
    </row>
    <row r="37" spans="3:10" ht="15">
      <c r="C37" s="22" t="s">
        <v>35</v>
      </c>
      <c r="D37" s="23" t="s">
        <v>36</v>
      </c>
      <c r="E37" s="123">
        <f t="shared" si="1"/>
        <v>0</v>
      </c>
      <c r="F37" s="265">
        <v>0</v>
      </c>
      <c r="G37" s="265">
        <v>0</v>
      </c>
      <c r="H37" s="251">
        <f>SUMIF(Calculations!C$65:C$117,'All Substances'!C37,Calculations!K$65:K$117)</f>
        <v>0</v>
      </c>
      <c r="I37" s="118"/>
      <c r="J37" s="118"/>
    </row>
    <row r="38" spans="3:10" ht="15">
      <c r="C38" s="22" t="s">
        <v>37</v>
      </c>
      <c r="D38" s="23" t="s">
        <v>38</v>
      </c>
      <c r="E38" s="123">
        <f t="shared" si="1"/>
        <v>0</v>
      </c>
      <c r="F38" s="265">
        <v>0</v>
      </c>
      <c r="G38" s="265">
        <v>0</v>
      </c>
      <c r="H38" s="251">
        <f>SUMIF(Calculations!C$65:C$117,'All Substances'!C38,Calculations!K$65:K$117)</f>
        <v>0</v>
      </c>
      <c r="I38" s="118"/>
      <c r="J38" s="118"/>
    </row>
    <row r="39" spans="3:10" ht="15">
      <c r="C39" s="22" t="s">
        <v>39</v>
      </c>
      <c r="D39" s="23" t="s">
        <v>40</v>
      </c>
      <c r="E39" s="123">
        <f t="shared" si="1"/>
        <v>0</v>
      </c>
      <c r="F39" s="265">
        <v>0</v>
      </c>
      <c r="G39" s="265">
        <v>0</v>
      </c>
      <c r="H39" s="251">
        <f>SUMIF(Calculations!C$65:C$117,'All Substances'!C39,Calculations!K$65:K$117)</f>
        <v>0</v>
      </c>
      <c r="I39" s="118"/>
      <c r="J39" s="118"/>
    </row>
    <row r="40" spans="3:10" ht="15">
      <c r="C40" s="22" t="s">
        <v>218</v>
      </c>
      <c r="D40" s="23" t="s">
        <v>219</v>
      </c>
      <c r="E40" s="123">
        <f t="shared" si="1"/>
        <v>0</v>
      </c>
      <c r="F40" s="265">
        <v>0</v>
      </c>
      <c r="G40" s="265">
        <v>0</v>
      </c>
      <c r="H40" s="251">
        <f>SUMIF(Calculations!C$65:C$117,'All Substances'!C40,Calculations!K$65:K$117)</f>
        <v>0</v>
      </c>
      <c r="I40" s="118"/>
      <c r="J40" s="118"/>
    </row>
    <row r="41" spans="3:10" ht="15">
      <c r="C41" s="22" t="s">
        <v>41</v>
      </c>
      <c r="D41" s="23" t="s">
        <v>42</v>
      </c>
      <c r="E41" s="123">
        <f t="shared" si="1"/>
        <v>0</v>
      </c>
      <c r="F41" s="265">
        <v>0</v>
      </c>
      <c r="G41" s="265">
        <v>0</v>
      </c>
      <c r="H41" s="251">
        <f>SUMIF(Calculations!C$65:C$117,'All Substances'!C41,Calculations!K$65:K$117)</f>
        <v>0</v>
      </c>
      <c r="I41" s="118"/>
      <c r="J41" s="118"/>
    </row>
    <row r="42" spans="3:10" ht="15">
      <c r="C42" s="22" t="s">
        <v>43</v>
      </c>
      <c r="D42" s="23" t="s">
        <v>44</v>
      </c>
      <c r="E42" s="123">
        <f t="shared" si="1"/>
        <v>0</v>
      </c>
      <c r="F42" s="265">
        <v>0</v>
      </c>
      <c r="G42" s="265">
        <v>0</v>
      </c>
      <c r="H42" s="251">
        <f>SUMIF(Calculations!C$65:C$117,'All Substances'!C42,Calculations!K$65:K$117)</f>
        <v>0</v>
      </c>
      <c r="I42" s="118"/>
      <c r="J42" s="118"/>
    </row>
    <row r="43" spans="3:10" ht="15">
      <c r="C43" s="22" t="s">
        <v>45</v>
      </c>
      <c r="D43" s="23" t="s">
        <v>46</v>
      </c>
      <c r="E43" s="123">
        <f t="shared" si="1"/>
        <v>0</v>
      </c>
      <c r="F43" s="265">
        <v>0</v>
      </c>
      <c r="G43" s="265">
        <v>0</v>
      </c>
      <c r="H43" s="251">
        <f>SUMIF(Calculations!C$65:C$117,'All Substances'!C43,Calculations!K$65:K$117)</f>
        <v>0</v>
      </c>
      <c r="I43" s="118"/>
      <c r="J43" s="118"/>
    </row>
    <row r="44" spans="3:10" ht="15">
      <c r="C44" s="22" t="s">
        <v>47</v>
      </c>
      <c r="D44" s="23" t="s">
        <v>48</v>
      </c>
      <c r="E44" s="123">
        <f t="shared" si="1"/>
        <v>0</v>
      </c>
      <c r="F44" s="265">
        <v>0</v>
      </c>
      <c r="G44" s="265">
        <v>0</v>
      </c>
      <c r="H44" s="251">
        <f>SUMIF(Calculations!C$65:C$117,'All Substances'!C44,Calculations!K$65:K$117)</f>
        <v>0</v>
      </c>
      <c r="I44" s="118"/>
      <c r="J44" s="118"/>
    </row>
    <row r="45" spans="3:10" ht="15">
      <c r="C45" s="22" t="s">
        <v>49</v>
      </c>
      <c r="D45" s="23" t="s">
        <v>50</v>
      </c>
      <c r="E45" s="123">
        <f t="shared" si="1"/>
        <v>0</v>
      </c>
      <c r="F45" s="265">
        <v>0</v>
      </c>
      <c r="G45" s="265">
        <v>0</v>
      </c>
      <c r="H45" s="251">
        <f>SUMIF(Calculations!C$65:C$117,'All Substances'!C45,Calculations!K$65:K$117)</f>
        <v>0</v>
      </c>
      <c r="I45" s="118"/>
      <c r="J45" s="118"/>
    </row>
    <row r="46" spans="3:10" ht="15">
      <c r="C46" s="22" t="s">
        <v>51</v>
      </c>
      <c r="D46" s="23" t="s">
        <v>52</v>
      </c>
      <c r="E46" s="123">
        <f t="shared" si="1"/>
        <v>0</v>
      </c>
      <c r="F46" s="265">
        <v>0</v>
      </c>
      <c r="G46" s="265">
        <v>0</v>
      </c>
      <c r="H46" s="251">
        <f>SUMIF(Calculations!C$65:C$117,'All Substances'!C46,Calculations!K$65:K$117)</f>
        <v>0</v>
      </c>
      <c r="I46" s="118"/>
      <c r="J46" s="118"/>
    </row>
    <row r="47" spans="3:10" ht="15">
      <c r="C47" s="22" t="s">
        <v>53</v>
      </c>
      <c r="D47" s="23" t="s">
        <v>54</v>
      </c>
      <c r="E47" s="123">
        <f t="shared" si="1"/>
        <v>0</v>
      </c>
      <c r="F47" s="265">
        <v>0</v>
      </c>
      <c r="G47" s="265">
        <v>0</v>
      </c>
      <c r="H47" s="251">
        <f>SUMIF(Calculations!C$65:C$117,'All Substances'!C47,Calculations!K$65:K$117)</f>
        <v>0</v>
      </c>
      <c r="I47" s="118"/>
      <c r="J47" s="118"/>
    </row>
    <row r="48" spans="3:10" ht="15">
      <c r="C48" s="22" t="s">
        <v>57</v>
      </c>
      <c r="D48" s="23" t="s">
        <v>58</v>
      </c>
      <c r="E48" s="123">
        <f t="shared" si="1"/>
        <v>0</v>
      </c>
      <c r="F48" s="265">
        <v>0</v>
      </c>
      <c r="G48" s="265">
        <v>0</v>
      </c>
      <c r="H48" s="251">
        <f>SUMIF(Calculations!C$65:C$117,'All Substances'!C48,Calculations!K$65:K$117)+Calculations!H24</f>
        <v>0</v>
      </c>
      <c r="I48" s="118"/>
      <c r="J48" s="118"/>
    </row>
    <row r="49" spans="3:10" ht="15">
      <c r="C49" s="22" t="s">
        <v>59</v>
      </c>
      <c r="D49" s="23" t="s">
        <v>60</v>
      </c>
      <c r="E49" s="123">
        <f t="shared" si="1"/>
        <v>0</v>
      </c>
      <c r="F49" s="265">
        <v>0</v>
      </c>
      <c r="G49" s="265">
        <v>0</v>
      </c>
      <c r="H49" s="251">
        <f>SUMIF(Calculations!C$65:C$117,'All Substances'!C49,Calculations!K$65:K$117)</f>
        <v>0</v>
      </c>
      <c r="I49" s="118"/>
      <c r="J49" s="118"/>
    </row>
    <row r="50" spans="3:10" ht="15">
      <c r="C50" s="22" t="s">
        <v>61</v>
      </c>
      <c r="D50" s="23" t="s">
        <v>62</v>
      </c>
      <c r="E50" s="123">
        <f t="shared" si="1"/>
        <v>0</v>
      </c>
      <c r="F50" s="265">
        <v>0</v>
      </c>
      <c r="G50" s="265">
        <v>0</v>
      </c>
      <c r="H50" s="251">
        <f>SUMIF(Calculations!C$65:C$117,'All Substances'!C50,Calculations!K$65:K$117)</f>
        <v>0</v>
      </c>
      <c r="I50" s="118"/>
      <c r="J50" s="118"/>
    </row>
    <row r="51" spans="3:10" ht="15">
      <c r="C51" s="22" t="s">
        <v>63</v>
      </c>
      <c r="D51" s="23" t="s">
        <v>64</v>
      </c>
      <c r="E51" s="123">
        <f t="shared" si="1"/>
        <v>0</v>
      </c>
      <c r="F51" s="265">
        <v>0</v>
      </c>
      <c r="G51" s="265">
        <v>0</v>
      </c>
      <c r="H51" s="251">
        <f>SUMIF(Calculations!C$65:C$117,'All Substances'!C51,Calculations!K$65:K$117)</f>
        <v>0</v>
      </c>
      <c r="I51" s="118"/>
      <c r="J51" s="118"/>
    </row>
    <row r="52" spans="3:10" ht="15">
      <c r="C52" s="22" t="s">
        <v>65</v>
      </c>
      <c r="D52" s="23" t="s">
        <v>66</v>
      </c>
      <c r="E52" s="123">
        <f t="shared" si="1"/>
        <v>0</v>
      </c>
      <c r="F52" s="265">
        <v>0</v>
      </c>
      <c r="G52" s="265">
        <v>0</v>
      </c>
      <c r="H52" s="251">
        <f>SUMIF(Calculations!C$65:C$117,'All Substances'!C52,Calculations!K$65:K$117)</f>
        <v>0</v>
      </c>
      <c r="I52" s="118"/>
      <c r="J52" s="118"/>
    </row>
    <row r="53" spans="3:10" ht="15">
      <c r="C53" s="22" t="s">
        <v>67</v>
      </c>
      <c r="D53" s="23" t="s">
        <v>68</v>
      </c>
      <c r="E53" s="123">
        <f t="shared" si="1"/>
        <v>0</v>
      </c>
      <c r="F53" s="265">
        <v>0</v>
      </c>
      <c r="G53" s="265">
        <v>0</v>
      </c>
      <c r="H53" s="251">
        <f>SUMIF(Calculations!C$65:C$117,'All Substances'!C53,Calculations!K$65:K$117)</f>
        <v>0</v>
      </c>
      <c r="I53" s="118"/>
      <c r="J53" s="118"/>
    </row>
    <row r="54" spans="3:10" ht="15">
      <c r="C54" s="22" t="s">
        <v>69</v>
      </c>
      <c r="D54" s="23" t="s">
        <v>70</v>
      </c>
      <c r="E54" s="123">
        <f t="shared" si="1"/>
        <v>0</v>
      </c>
      <c r="F54" s="265">
        <v>0</v>
      </c>
      <c r="G54" s="265">
        <v>0</v>
      </c>
      <c r="H54" s="251">
        <f>SUMIF(Calculations!C$65:C$117,'All Substances'!C54,Calculations!K$65:K$117)</f>
        <v>0</v>
      </c>
      <c r="I54" s="118"/>
      <c r="J54" s="118"/>
    </row>
    <row r="55" spans="3:10" ht="15">
      <c r="C55" s="22" t="s">
        <v>71</v>
      </c>
      <c r="D55" s="23" t="s">
        <v>72</v>
      </c>
      <c r="E55" s="123">
        <f t="shared" si="1"/>
        <v>0</v>
      </c>
      <c r="F55" s="265">
        <v>0</v>
      </c>
      <c r="G55" s="265">
        <v>0</v>
      </c>
      <c r="H55" s="251">
        <f>SUMIF(Calculations!C$65:C$117,'All Substances'!C55,Calculations!K$65:K$117)</f>
        <v>0</v>
      </c>
      <c r="I55" s="118"/>
      <c r="J55" s="118"/>
    </row>
    <row r="56" spans="3:10" ht="15">
      <c r="C56" s="22" t="s">
        <v>94</v>
      </c>
      <c r="D56" s="23" t="s">
        <v>95</v>
      </c>
      <c r="E56" s="123">
        <f t="shared" si="1"/>
        <v>0</v>
      </c>
      <c r="F56" s="265">
        <v>0</v>
      </c>
      <c r="G56" s="265">
        <v>0</v>
      </c>
      <c r="H56" s="251">
        <f>SUMIF(Calculations!C$65:C$117,'All Substances'!C56,Calculations!K$65:K$117)</f>
        <v>0</v>
      </c>
      <c r="I56" s="118"/>
      <c r="J56" s="118"/>
    </row>
    <row r="57" spans="3:10" ht="15">
      <c r="C57" s="22" t="s">
        <v>96</v>
      </c>
      <c r="D57" s="23" t="s">
        <v>97</v>
      </c>
      <c r="E57" s="123">
        <f t="shared" si="1"/>
        <v>0</v>
      </c>
      <c r="F57" s="265">
        <v>0</v>
      </c>
      <c r="G57" s="265">
        <v>0</v>
      </c>
      <c r="H57" s="251">
        <f>SUMIF(Calculations!C$65:C$117,'All Substances'!C57,Calculations!K$65:K$117)</f>
        <v>0</v>
      </c>
      <c r="I57" s="118"/>
      <c r="J57" s="118"/>
    </row>
    <row r="58" spans="3:10" ht="15">
      <c r="C58" s="22" t="s">
        <v>98</v>
      </c>
      <c r="D58" s="23" t="s">
        <v>99</v>
      </c>
      <c r="E58" s="123">
        <f t="shared" si="1"/>
        <v>0</v>
      </c>
      <c r="F58" s="265">
        <v>0</v>
      </c>
      <c r="G58" s="265">
        <v>0</v>
      </c>
      <c r="H58" s="251">
        <f>SUMIF(Calculations!C$65:C$117,'All Substances'!C58,Calculations!K$65:K$117)</f>
        <v>0</v>
      </c>
      <c r="I58" s="118"/>
      <c r="J58" s="118"/>
    </row>
    <row r="59" spans="3:10" ht="15">
      <c r="C59" s="22" t="s">
        <v>100</v>
      </c>
      <c r="D59" s="23" t="s">
        <v>101</v>
      </c>
      <c r="E59" s="123">
        <f t="shared" si="1"/>
        <v>0</v>
      </c>
      <c r="F59" s="265">
        <v>0</v>
      </c>
      <c r="G59" s="265">
        <v>0</v>
      </c>
      <c r="H59" s="251">
        <f>SUMIF(Calculations!C$65:C$117,'All Substances'!C59,Calculations!K$65:K$117)</f>
        <v>0</v>
      </c>
      <c r="I59" s="118"/>
      <c r="J59" s="118"/>
    </row>
    <row r="60" spans="3:10" ht="15">
      <c r="C60" s="22" t="s">
        <v>102</v>
      </c>
      <c r="D60" s="23" t="s">
        <v>103</v>
      </c>
      <c r="E60" s="123">
        <f t="shared" si="1"/>
        <v>0</v>
      </c>
      <c r="F60" s="265">
        <v>0</v>
      </c>
      <c r="G60" s="265">
        <v>0</v>
      </c>
      <c r="H60" s="251">
        <f>SUMIF(Calculations!C$65:C$117,'All Substances'!C60,Calculations!K$65:K$117)</f>
        <v>0</v>
      </c>
      <c r="I60" s="118"/>
      <c r="J60" s="118"/>
    </row>
    <row r="61" spans="3:10" ht="15">
      <c r="C61" s="22" t="s">
        <v>75</v>
      </c>
      <c r="D61" s="23" t="s">
        <v>76</v>
      </c>
      <c r="E61" s="123">
        <f t="shared" si="1"/>
        <v>0</v>
      </c>
      <c r="F61" s="265">
        <v>0</v>
      </c>
      <c r="G61" s="265">
        <v>0</v>
      </c>
      <c r="H61" s="251">
        <f>SUMIF(Calculations!C$65:C$117,'All Substances'!C61,Calculations!K$65:K$117)</f>
        <v>0</v>
      </c>
      <c r="I61" s="118"/>
      <c r="J61" s="118"/>
    </row>
    <row r="62" spans="3:10" ht="15">
      <c r="C62" s="22" t="s">
        <v>104</v>
      </c>
      <c r="D62" s="23" t="s">
        <v>105</v>
      </c>
      <c r="E62" s="123">
        <f t="shared" si="1"/>
        <v>0</v>
      </c>
      <c r="F62" s="265">
        <v>0</v>
      </c>
      <c r="G62" s="265">
        <v>0</v>
      </c>
      <c r="H62" s="251">
        <f>SUMIF(Calculations!C$65:C$117,'All Substances'!C62,Calculations!K$65:K$117)</f>
        <v>0</v>
      </c>
      <c r="I62" s="118"/>
      <c r="J62" s="118"/>
    </row>
    <row r="63" spans="3:10" ht="15">
      <c r="C63" s="22" t="s">
        <v>106</v>
      </c>
      <c r="D63" s="23" t="s">
        <v>107</v>
      </c>
      <c r="E63" s="123">
        <f t="shared" si="1"/>
        <v>0</v>
      </c>
      <c r="F63" s="265">
        <v>0</v>
      </c>
      <c r="G63" s="265">
        <v>0</v>
      </c>
      <c r="H63" s="251">
        <f>SUMIF(Calculations!C$65:C$117,'All Substances'!C63,Calculations!K$65:K$117)</f>
        <v>0</v>
      </c>
      <c r="I63" s="118"/>
      <c r="J63" s="118"/>
    </row>
    <row r="64" spans="3:10" ht="15">
      <c r="C64" s="22" t="s">
        <v>108</v>
      </c>
      <c r="D64" s="23" t="s">
        <v>109</v>
      </c>
      <c r="E64" s="123">
        <f t="shared" si="1"/>
        <v>0</v>
      </c>
      <c r="F64" s="265">
        <v>0</v>
      </c>
      <c r="G64" s="265">
        <v>0</v>
      </c>
      <c r="H64" s="251">
        <f>SUMIF(Calculations!C$65:C$117,'All Substances'!C64,Calculations!K$65:K$117)</f>
        <v>0</v>
      </c>
      <c r="I64" s="118"/>
      <c r="J64" s="118"/>
    </row>
    <row r="65" spans="3:10" ht="15.75" thickBot="1">
      <c r="C65" s="25" t="s">
        <v>110</v>
      </c>
      <c r="D65" s="26" t="s">
        <v>111</v>
      </c>
      <c r="E65" s="285">
        <f t="shared" si="1"/>
        <v>0</v>
      </c>
      <c r="F65" s="266">
        <v>0</v>
      </c>
      <c r="G65" s="266">
        <v>0</v>
      </c>
      <c r="H65" s="254">
        <f>SUMIF(Calculations!C$65:C$117,'All Substances'!C65,Calculations!K$65:K$117)</f>
        <v>0</v>
      </c>
      <c r="I65" s="118"/>
      <c r="J65" s="118"/>
    </row>
    <row r="66" spans="3:10" ht="30" customHeight="1">
      <c r="C66" s="384" t="s">
        <v>118</v>
      </c>
      <c r="D66" s="384"/>
      <c r="E66" s="384"/>
      <c r="F66" s="384"/>
      <c r="G66" s="384"/>
      <c r="H66" s="384"/>
      <c r="I66" s="284"/>
      <c r="J66" s="284"/>
    </row>
    <row r="68" ht="15"/>
    <row r="69" ht="15"/>
  </sheetData>
  <sheetProtection sheet="1"/>
  <mergeCells count="4">
    <mergeCell ref="E6:H6"/>
    <mergeCell ref="C4:H4"/>
    <mergeCell ref="C66:H66"/>
    <mergeCell ref="C3:D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S249"/>
  <sheetViews>
    <sheetView showGridLines="0" zoomScalePageLayoutView="0" workbookViewId="0" topLeftCell="A1">
      <selection activeCell="A1" sqref="A1"/>
    </sheetView>
  </sheetViews>
  <sheetFormatPr defaultColWidth="9.140625" defaultRowHeight="15"/>
  <cols>
    <col min="1" max="1" width="9.28125" style="3" customWidth="1"/>
    <col min="2" max="2" width="17.00390625" style="3" customWidth="1"/>
    <col min="3" max="3" width="36.421875" style="9" customWidth="1"/>
    <col min="4" max="4" width="12.28125" style="9" customWidth="1"/>
    <col min="5" max="6" width="10.57421875" style="10" customWidth="1"/>
    <col min="7" max="7" width="11.8515625" style="10" customWidth="1"/>
    <col min="8" max="8" width="10.28125" style="10" bestFit="1" customWidth="1"/>
    <col min="9" max="9" width="11.57421875" style="9" bestFit="1" customWidth="1"/>
    <col min="10" max="10" width="10.140625" style="9" customWidth="1"/>
    <col min="11" max="11" width="9.00390625" style="9" customWidth="1"/>
    <col min="12" max="12" width="10.8515625" style="9" bestFit="1" customWidth="1"/>
    <col min="13" max="13" width="11.140625" style="9" bestFit="1" customWidth="1"/>
    <col min="14" max="14" width="10.8515625" style="9" bestFit="1" customWidth="1"/>
    <col min="15" max="15" width="3.8515625" style="10" bestFit="1" customWidth="1"/>
    <col min="16" max="16" width="8.421875" style="10" customWidth="1"/>
    <col min="17" max="17" width="9.421875" style="10" customWidth="1"/>
    <col min="18" max="18" width="9.00390625" style="9" bestFit="1" customWidth="1"/>
    <col min="19" max="19" width="3.140625" style="9" customWidth="1"/>
    <col min="20" max="20" width="45.57421875" style="10" bestFit="1" customWidth="1"/>
    <col min="21" max="16384" width="9.140625" style="10" customWidth="1"/>
  </cols>
  <sheetData>
    <row r="1" ht="51" customHeight="1">
      <c r="C1" s="12"/>
    </row>
    <row r="2" ht="15">
      <c r="C2" s="28" t="s">
        <v>120</v>
      </c>
    </row>
    <row r="3" spans="1:4" ht="21" customHeight="1">
      <c r="A3" s="138"/>
      <c r="B3" s="138"/>
      <c r="C3" s="390" t="s">
        <v>297</v>
      </c>
      <c r="D3" s="390"/>
    </row>
    <row r="4" spans="1:8" ht="34.5" customHeight="1">
      <c r="A4" s="140"/>
      <c r="B4" s="140"/>
      <c r="C4" s="399" t="s">
        <v>302</v>
      </c>
      <c r="D4" s="399"/>
      <c r="E4" s="399"/>
      <c r="F4" s="399"/>
      <c r="G4" s="399"/>
      <c r="H4" s="399"/>
    </row>
    <row r="5" spans="1:8" ht="33.75" customHeight="1">
      <c r="A5" s="138"/>
      <c r="B5" s="138"/>
      <c r="C5" s="399" t="s">
        <v>303</v>
      </c>
      <c r="D5" s="399"/>
      <c r="E5" s="399"/>
      <c r="F5" s="399"/>
      <c r="G5" s="399"/>
      <c r="H5" s="399"/>
    </row>
    <row r="6" spans="1:2" ht="13.5" thickBot="1">
      <c r="A6" s="138"/>
      <c r="B6" s="138"/>
    </row>
    <row r="7" spans="1:12" ht="15.75">
      <c r="A7" s="138"/>
      <c r="B7" s="138"/>
      <c r="C7" s="61"/>
      <c r="D7" s="64"/>
      <c r="E7" s="404" t="s">
        <v>169</v>
      </c>
      <c r="F7" s="404"/>
      <c r="G7" s="404"/>
      <c r="H7" s="62"/>
      <c r="I7" s="82"/>
      <c r="J7" s="387" t="s">
        <v>174</v>
      </c>
      <c r="K7" s="387"/>
      <c r="L7" s="84"/>
    </row>
    <row r="8" spans="1:12" ht="63.75" thickBot="1">
      <c r="A8" s="138"/>
      <c r="B8" s="138"/>
      <c r="C8" s="85" t="s">
        <v>0</v>
      </c>
      <c r="D8" s="86" t="s">
        <v>10</v>
      </c>
      <c r="E8" s="86" t="s">
        <v>133</v>
      </c>
      <c r="F8" s="86" t="s">
        <v>134</v>
      </c>
      <c r="G8" s="86" t="s">
        <v>135</v>
      </c>
      <c r="H8" s="86" t="s">
        <v>136</v>
      </c>
      <c r="I8" s="87" t="s">
        <v>176</v>
      </c>
      <c r="J8" s="86" t="s">
        <v>175</v>
      </c>
      <c r="K8" s="88" t="s">
        <v>230</v>
      </c>
      <c r="L8" s="89" t="s">
        <v>206</v>
      </c>
    </row>
    <row r="9" spans="1:12" ht="15">
      <c r="A9" s="138"/>
      <c r="B9" s="138"/>
      <c r="C9" s="90" t="s">
        <v>8</v>
      </c>
      <c r="D9" s="91" t="s">
        <v>137</v>
      </c>
      <c r="E9" s="91">
        <v>0.15</v>
      </c>
      <c r="F9" s="91">
        <f>E9/2</f>
        <v>0.075</v>
      </c>
      <c r="G9" s="91">
        <f>F9*0.4</f>
        <v>0.03</v>
      </c>
      <c r="H9" s="156">
        <v>1</v>
      </c>
      <c r="I9" s="92">
        <f>'Input - Output'!F$11</f>
        <v>0</v>
      </c>
      <c r="J9" s="91">
        <f>IF(H9=2,G9*I9,0)</f>
        <v>0</v>
      </c>
      <c r="K9" s="93">
        <f>IF(H9=2,F9*I9,0)</f>
        <v>0</v>
      </c>
      <c r="L9" s="94" t="s">
        <v>189</v>
      </c>
    </row>
    <row r="10" spans="1:12" ht="15">
      <c r="A10" s="139"/>
      <c r="B10" s="139"/>
      <c r="C10" s="90" t="s">
        <v>124</v>
      </c>
      <c r="D10" s="91" t="s">
        <v>9</v>
      </c>
      <c r="E10" s="91">
        <v>0.36</v>
      </c>
      <c r="F10" s="91">
        <f aca="true" t="shared" si="0" ref="F10:F18">E10/2</f>
        <v>0.18</v>
      </c>
      <c r="G10" s="91">
        <f aca="true" t="shared" si="1" ref="G10:G18">F10*0.4</f>
        <v>0.072</v>
      </c>
      <c r="H10" s="156">
        <v>1</v>
      </c>
      <c r="I10" s="92">
        <f>'Input - Output'!F$11</f>
        <v>0</v>
      </c>
      <c r="J10" s="91">
        <f aca="true" t="shared" si="2" ref="J10:J18">IF(H10=2,G10*I10,0)</f>
        <v>0</v>
      </c>
      <c r="K10" s="93">
        <f aca="true" t="shared" si="3" ref="K10:K18">IF(H10=2,F10*I10,0)</f>
        <v>0</v>
      </c>
      <c r="L10" s="94" t="s">
        <v>189</v>
      </c>
    </row>
    <row r="11" spans="3:12" ht="15">
      <c r="C11" s="90" t="s">
        <v>125</v>
      </c>
      <c r="D11" s="91" t="s">
        <v>9</v>
      </c>
      <c r="E11" s="91">
        <v>0.2</v>
      </c>
      <c r="F11" s="91">
        <f t="shared" si="0"/>
        <v>0.1</v>
      </c>
      <c r="G11" s="91">
        <f t="shared" si="1"/>
        <v>0.04000000000000001</v>
      </c>
      <c r="H11" s="156">
        <v>1</v>
      </c>
      <c r="I11" s="92">
        <f>'Input - Output'!F$11</f>
        <v>0</v>
      </c>
      <c r="J11" s="91">
        <f t="shared" si="2"/>
        <v>0</v>
      </c>
      <c r="K11" s="93">
        <f t="shared" si="3"/>
        <v>0</v>
      </c>
      <c r="L11" s="94" t="s">
        <v>189</v>
      </c>
    </row>
    <row r="12" spans="3:12" ht="15">
      <c r="C12" s="90" t="s">
        <v>126</v>
      </c>
      <c r="D12" s="91" t="s">
        <v>9</v>
      </c>
      <c r="E12" s="91">
        <v>0.01</v>
      </c>
      <c r="F12" s="91">
        <f t="shared" si="0"/>
        <v>0.005</v>
      </c>
      <c r="G12" s="91">
        <f t="shared" si="1"/>
        <v>0.002</v>
      </c>
      <c r="H12" s="156">
        <v>1</v>
      </c>
      <c r="I12" s="92">
        <f>'Input - Output'!F$11</f>
        <v>0</v>
      </c>
      <c r="J12" s="91">
        <f t="shared" si="2"/>
        <v>0</v>
      </c>
      <c r="K12" s="93">
        <f t="shared" si="3"/>
        <v>0</v>
      </c>
      <c r="L12" s="94" t="s">
        <v>189</v>
      </c>
    </row>
    <row r="13" spans="3:12" ht="15">
      <c r="C13" s="90" t="s">
        <v>127</v>
      </c>
      <c r="D13" s="91" t="s">
        <v>9</v>
      </c>
      <c r="E13" s="91">
        <v>0.037</v>
      </c>
      <c r="F13" s="91">
        <f t="shared" si="0"/>
        <v>0.0185</v>
      </c>
      <c r="G13" s="91">
        <f t="shared" si="1"/>
        <v>0.0074</v>
      </c>
      <c r="H13" s="156">
        <v>1</v>
      </c>
      <c r="I13" s="92">
        <f>'Input - Output'!F$11</f>
        <v>0</v>
      </c>
      <c r="J13" s="91">
        <f t="shared" si="2"/>
        <v>0</v>
      </c>
      <c r="K13" s="93">
        <f t="shared" si="3"/>
        <v>0</v>
      </c>
      <c r="L13" s="94" t="s">
        <v>189</v>
      </c>
    </row>
    <row r="14" spans="3:12" ht="15">
      <c r="C14" s="90" t="s">
        <v>128</v>
      </c>
      <c r="D14" s="91" t="s">
        <v>9</v>
      </c>
      <c r="E14" s="91">
        <v>0.95</v>
      </c>
      <c r="F14" s="91">
        <f t="shared" si="0"/>
        <v>0.475</v>
      </c>
      <c r="G14" s="91">
        <f t="shared" si="1"/>
        <v>0.19</v>
      </c>
      <c r="H14" s="156">
        <v>1</v>
      </c>
      <c r="I14" s="92">
        <f>'Input - Output'!F$11</f>
        <v>0</v>
      </c>
      <c r="J14" s="91">
        <f t="shared" si="2"/>
        <v>0</v>
      </c>
      <c r="K14" s="93">
        <f t="shared" si="3"/>
        <v>0</v>
      </c>
      <c r="L14" s="94" t="s">
        <v>189</v>
      </c>
    </row>
    <row r="15" spans="3:12" ht="15">
      <c r="C15" s="90" t="s">
        <v>129</v>
      </c>
      <c r="D15" s="91" t="s">
        <v>9</v>
      </c>
      <c r="E15" s="91">
        <v>0.19</v>
      </c>
      <c r="F15" s="91">
        <f t="shared" si="0"/>
        <v>0.095</v>
      </c>
      <c r="G15" s="91">
        <f t="shared" si="1"/>
        <v>0.038000000000000006</v>
      </c>
      <c r="H15" s="156">
        <v>1</v>
      </c>
      <c r="I15" s="92">
        <f>'Input - Output'!F$11</f>
        <v>0</v>
      </c>
      <c r="J15" s="91">
        <f t="shared" si="2"/>
        <v>0</v>
      </c>
      <c r="K15" s="93">
        <f t="shared" si="3"/>
        <v>0</v>
      </c>
      <c r="L15" s="94" t="s">
        <v>189</v>
      </c>
    </row>
    <row r="16" spans="3:12" ht="15">
      <c r="C16" s="90" t="s">
        <v>130</v>
      </c>
      <c r="D16" s="91" t="s">
        <v>9</v>
      </c>
      <c r="E16" s="91">
        <v>0.18</v>
      </c>
      <c r="F16" s="91">
        <f t="shared" si="0"/>
        <v>0.09</v>
      </c>
      <c r="G16" s="91">
        <f t="shared" si="1"/>
        <v>0.036</v>
      </c>
      <c r="H16" s="156">
        <v>1</v>
      </c>
      <c r="I16" s="92">
        <f>'Input - Output'!F$11</f>
        <v>0</v>
      </c>
      <c r="J16" s="91">
        <f t="shared" si="2"/>
        <v>0</v>
      </c>
      <c r="K16" s="93">
        <f t="shared" si="3"/>
        <v>0</v>
      </c>
      <c r="L16" s="94" t="s">
        <v>189</v>
      </c>
    </row>
    <row r="17" spans="3:12" ht="15">
      <c r="C17" s="90" t="s">
        <v>131</v>
      </c>
      <c r="D17" s="91" t="s">
        <v>9</v>
      </c>
      <c r="E17" s="91">
        <v>0.34</v>
      </c>
      <c r="F17" s="91">
        <f t="shared" si="0"/>
        <v>0.17</v>
      </c>
      <c r="G17" s="91">
        <f t="shared" si="1"/>
        <v>0.068</v>
      </c>
      <c r="H17" s="156">
        <v>1</v>
      </c>
      <c r="I17" s="92">
        <f>'Input - Output'!F$11</f>
        <v>0</v>
      </c>
      <c r="J17" s="91">
        <f t="shared" si="2"/>
        <v>0</v>
      </c>
      <c r="K17" s="93">
        <f t="shared" si="3"/>
        <v>0</v>
      </c>
      <c r="L17" s="94" t="s">
        <v>189</v>
      </c>
    </row>
    <row r="18" spans="3:12" ht="15.75" thickBot="1">
      <c r="C18" s="95" t="s">
        <v>132</v>
      </c>
      <c r="D18" s="96" t="s">
        <v>137</v>
      </c>
      <c r="E18" s="96">
        <v>0.27</v>
      </c>
      <c r="F18" s="96">
        <f t="shared" si="0"/>
        <v>0.135</v>
      </c>
      <c r="G18" s="96">
        <f t="shared" si="1"/>
        <v>0.054000000000000006</v>
      </c>
      <c r="H18" s="157">
        <v>1</v>
      </c>
      <c r="I18" s="97">
        <f>'Input - Output'!F$11</f>
        <v>0</v>
      </c>
      <c r="J18" s="96">
        <f t="shared" si="2"/>
        <v>0</v>
      </c>
      <c r="K18" s="98">
        <f t="shared" si="3"/>
        <v>0</v>
      </c>
      <c r="L18" s="94" t="s">
        <v>189</v>
      </c>
    </row>
    <row r="19" spans="3:12" ht="15.75" thickBot="1">
      <c r="C19" s="99" t="s">
        <v>171</v>
      </c>
      <c r="D19" s="100"/>
      <c r="E19" s="100"/>
      <c r="F19" s="100"/>
      <c r="G19" s="100"/>
      <c r="H19" s="100"/>
      <c r="I19" s="100"/>
      <c r="J19" s="96">
        <f>SUM(J9:J18)</f>
        <v>0</v>
      </c>
      <c r="K19" s="96">
        <f>SUM(K9:K18)</f>
        <v>0</v>
      </c>
      <c r="L19" s="101"/>
    </row>
    <row r="20" spans="3:10" ht="14.25">
      <c r="C20" s="60"/>
      <c r="D20" s="60"/>
      <c r="E20" s="60"/>
      <c r="F20" s="60"/>
      <c r="G20" s="60"/>
      <c r="H20" s="60"/>
      <c r="I20" s="60"/>
      <c r="J20" s="60"/>
    </row>
    <row r="21" spans="3:10" ht="15" thickBot="1">
      <c r="C21" s="60"/>
      <c r="D21" s="60"/>
      <c r="E21" s="60"/>
      <c r="F21" s="60"/>
      <c r="G21" s="60"/>
      <c r="H21" s="60"/>
      <c r="I21" s="60"/>
      <c r="J21" s="60"/>
    </row>
    <row r="22" spans="3:19" ht="22.5" customHeight="1">
      <c r="C22" s="63"/>
      <c r="D22" s="102"/>
      <c r="E22" s="386" t="s">
        <v>169</v>
      </c>
      <c r="F22" s="386"/>
      <c r="G22" s="103" t="s">
        <v>170</v>
      </c>
      <c r="H22" s="388" t="s">
        <v>114</v>
      </c>
      <c r="I22" s="402" t="s">
        <v>182</v>
      </c>
      <c r="M22" s="10"/>
      <c r="N22" s="10"/>
      <c r="P22" s="9"/>
      <c r="Q22" s="9"/>
      <c r="R22" s="10"/>
      <c r="S22" s="10"/>
    </row>
    <row r="23" spans="3:19" ht="22.5" customHeight="1" thickBot="1">
      <c r="C23" s="104" t="s">
        <v>173</v>
      </c>
      <c r="D23" s="105" t="s">
        <v>172</v>
      </c>
      <c r="E23" s="105" t="s">
        <v>138</v>
      </c>
      <c r="F23" s="105" t="s">
        <v>139</v>
      </c>
      <c r="G23" s="105" t="s">
        <v>123</v>
      </c>
      <c r="H23" s="389"/>
      <c r="I23" s="403"/>
      <c r="M23" s="10"/>
      <c r="N23" s="10"/>
      <c r="P23" s="9"/>
      <c r="Q23" s="9"/>
      <c r="R23" s="10"/>
      <c r="S23" s="10"/>
    </row>
    <row r="24" spans="3:19" ht="15.75" thickBot="1">
      <c r="C24" s="95" t="s">
        <v>57</v>
      </c>
      <c r="D24" s="96" t="s">
        <v>58</v>
      </c>
      <c r="E24" s="96">
        <v>4.9</v>
      </c>
      <c r="F24" s="96">
        <f>E24/2</f>
        <v>2.45</v>
      </c>
      <c r="G24" s="106">
        <f>'Input - Output'!F11</f>
        <v>0</v>
      </c>
      <c r="H24" s="107">
        <f>F24*G24</f>
        <v>0</v>
      </c>
      <c r="I24" s="108" t="s">
        <v>190</v>
      </c>
      <c r="M24" s="10"/>
      <c r="N24" s="10"/>
      <c r="P24" s="9"/>
      <c r="Q24" s="9"/>
      <c r="R24" s="10"/>
      <c r="S24" s="10"/>
    </row>
    <row r="26" spans="3:4" ht="18.75" customHeight="1" hidden="1">
      <c r="C26" s="153" t="s">
        <v>250</v>
      </c>
      <c r="D26" s="37"/>
    </row>
    <row r="27" ht="14.25" hidden="1">
      <c r="C27" s="154" t="s">
        <v>140</v>
      </c>
    </row>
    <row r="28" ht="15" hidden="1" thickBot="1">
      <c r="C28" s="155" t="s">
        <v>141</v>
      </c>
    </row>
    <row r="29" spans="3:5" ht="14.25">
      <c r="C29" s="14" t="s">
        <v>161</v>
      </c>
      <c r="E29" s="11"/>
    </row>
    <row r="30" spans="3:5" ht="14.25">
      <c r="C30" s="14" t="s">
        <v>142</v>
      </c>
      <c r="E30" s="11"/>
    </row>
    <row r="31" spans="4:5" ht="14.25">
      <c r="D31" s="15" t="s">
        <v>231</v>
      </c>
      <c r="E31" s="19" t="s">
        <v>148</v>
      </c>
    </row>
    <row r="32" spans="4:5" ht="14.25">
      <c r="D32" s="16" t="s">
        <v>3</v>
      </c>
      <c r="E32" s="11" t="s">
        <v>149</v>
      </c>
    </row>
    <row r="33" spans="4:5" ht="14.25">
      <c r="D33" s="16" t="s">
        <v>3</v>
      </c>
      <c r="E33" s="11" t="s">
        <v>154</v>
      </c>
    </row>
    <row r="34" spans="4:5" ht="14.25">
      <c r="D34" s="15" t="s">
        <v>143</v>
      </c>
      <c r="E34" s="19" t="s">
        <v>148</v>
      </c>
    </row>
    <row r="35" spans="4:5" ht="14.25">
      <c r="D35" s="16" t="s">
        <v>3</v>
      </c>
      <c r="E35" s="11" t="s">
        <v>150</v>
      </c>
    </row>
    <row r="36" spans="4:5" ht="14.25">
      <c r="D36" s="16" t="s">
        <v>3</v>
      </c>
      <c r="E36" s="11" t="s">
        <v>155</v>
      </c>
    </row>
    <row r="37" spans="4:5" ht="14.25">
      <c r="D37" s="15" t="s">
        <v>144</v>
      </c>
      <c r="E37" s="19" t="s">
        <v>148</v>
      </c>
    </row>
    <row r="38" spans="4:5" ht="14.25">
      <c r="D38" s="16" t="s">
        <v>3</v>
      </c>
      <c r="E38" s="11" t="s">
        <v>151</v>
      </c>
    </row>
    <row r="39" spans="4:5" ht="14.25">
      <c r="D39" s="16" t="s">
        <v>3</v>
      </c>
      <c r="E39" s="11" t="s">
        <v>156</v>
      </c>
    </row>
    <row r="40" spans="4:5" ht="14.25">
      <c r="D40" s="15" t="s">
        <v>145</v>
      </c>
      <c r="E40" s="19" t="s">
        <v>148</v>
      </c>
    </row>
    <row r="41" spans="4:5" ht="14.25">
      <c r="D41" s="16" t="s">
        <v>3</v>
      </c>
      <c r="E41" s="11" t="s">
        <v>152</v>
      </c>
    </row>
    <row r="42" spans="4:5" ht="14.25">
      <c r="D42" s="16" t="s">
        <v>3</v>
      </c>
      <c r="E42" s="11" t="s">
        <v>157</v>
      </c>
    </row>
    <row r="43" spans="4:5" ht="14.25">
      <c r="D43" s="15" t="s">
        <v>146</v>
      </c>
      <c r="E43" s="19" t="s">
        <v>148</v>
      </c>
    </row>
    <row r="44" spans="4:5" ht="14.25">
      <c r="D44" s="16" t="s">
        <v>3</v>
      </c>
      <c r="E44" s="11" t="s">
        <v>153</v>
      </c>
    </row>
    <row r="45" spans="4:5" ht="14.25">
      <c r="D45" s="16" t="s">
        <v>3</v>
      </c>
      <c r="E45" s="11" t="s">
        <v>158</v>
      </c>
    </row>
    <row r="46" spans="4:5" ht="14.25">
      <c r="D46" s="15" t="s">
        <v>113</v>
      </c>
      <c r="E46" s="17" t="s">
        <v>159</v>
      </c>
    </row>
    <row r="47" spans="4:5" ht="14.25">
      <c r="D47" s="16" t="s">
        <v>3</v>
      </c>
      <c r="E47" s="18" t="s">
        <v>160</v>
      </c>
    </row>
    <row r="48" spans="4:5" ht="14.25">
      <c r="D48" s="16"/>
      <c r="E48" s="11"/>
    </row>
    <row r="49" spans="3:5" ht="14.25">
      <c r="C49" s="14" t="s">
        <v>162</v>
      </c>
      <c r="D49" s="16"/>
      <c r="E49" s="11"/>
    </row>
    <row r="50" spans="3:5" ht="14.25">
      <c r="C50" s="14" t="s">
        <v>215</v>
      </c>
      <c r="E50" s="11"/>
    </row>
    <row r="51" spans="4:5" ht="14.25">
      <c r="D51" s="15" t="s">
        <v>163</v>
      </c>
      <c r="E51" s="19" t="s">
        <v>147</v>
      </c>
    </row>
    <row r="52" spans="4:5" ht="14.25">
      <c r="D52" s="16" t="s">
        <v>3</v>
      </c>
      <c r="E52" s="11" t="s">
        <v>164</v>
      </c>
    </row>
    <row r="53" spans="4:5" ht="14.25">
      <c r="D53" s="16" t="s">
        <v>3</v>
      </c>
      <c r="E53" s="18" t="s">
        <v>165</v>
      </c>
    </row>
    <row r="54" spans="4:5" ht="14.25">
      <c r="D54" s="16"/>
      <c r="E54" s="11"/>
    </row>
    <row r="55" spans="4:5" ht="14.25">
      <c r="D55" s="16"/>
      <c r="E55" s="11"/>
    </row>
    <row r="56" spans="1:8" s="65" customFormat="1" ht="15">
      <c r="A56" s="3"/>
      <c r="B56" s="3"/>
      <c r="C56" s="28" t="s">
        <v>177</v>
      </c>
      <c r="F56" s="66"/>
      <c r="H56" s="66"/>
    </row>
    <row r="57" spans="1:13" s="65" customFormat="1" ht="18">
      <c r="A57" s="3"/>
      <c r="B57" s="3"/>
      <c r="C57" s="67" t="s">
        <v>82</v>
      </c>
      <c r="D57" s="68">
        <f>'Input - Output'!F29</f>
        <v>0</v>
      </c>
      <c r="E57" s="69" t="s">
        <v>178</v>
      </c>
      <c r="F57" s="70"/>
      <c r="G57" s="71"/>
      <c r="H57" s="68">
        <f>'Input - Output'!F32</f>
        <v>0</v>
      </c>
      <c r="I57" s="68" t="s">
        <v>179</v>
      </c>
      <c r="J57" s="72"/>
      <c r="K57" s="68"/>
      <c r="L57" s="71"/>
      <c r="M57" s="73"/>
    </row>
    <row r="58" spans="1:13" s="65" customFormat="1" ht="18">
      <c r="A58" s="3"/>
      <c r="B58" s="3"/>
      <c r="C58" s="71"/>
      <c r="D58" s="68">
        <f>D57*35.315</f>
        <v>0</v>
      </c>
      <c r="E58" s="69" t="s">
        <v>180</v>
      </c>
      <c r="F58" s="70" t="s">
        <v>181</v>
      </c>
      <c r="G58" s="71"/>
      <c r="H58" s="68">
        <f>H57/1020*'Input - Output'!F33*'Input - Output'!F34*'Input - Output'!F35</f>
        <v>0</v>
      </c>
      <c r="I58" s="69" t="s">
        <v>180</v>
      </c>
      <c r="J58" s="72"/>
      <c r="K58" s="68"/>
      <c r="L58" s="71"/>
      <c r="M58" s="73"/>
    </row>
    <row r="59" spans="1:13" s="65" customFormat="1" ht="15">
      <c r="A59" s="3"/>
      <c r="B59" s="3"/>
      <c r="C59" s="71"/>
      <c r="D59" s="68">
        <f>1020*D58/(365*24)</f>
        <v>0</v>
      </c>
      <c r="E59" s="69" t="s">
        <v>179</v>
      </c>
      <c r="F59" s="70"/>
      <c r="G59" s="68"/>
      <c r="H59" s="72"/>
      <c r="I59" s="68"/>
      <c r="J59" s="72"/>
      <c r="K59" s="68"/>
      <c r="L59" s="71"/>
      <c r="M59" s="73"/>
    </row>
    <row r="60" spans="1:13" s="65" customFormat="1" ht="15.75" thickBot="1">
      <c r="A60" s="3"/>
      <c r="B60" s="3"/>
      <c r="C60" s="74"/>
      <c r="D60" s="74"/>
      <c r="E60" s="75"/>
      <c r="F60" s="75"/>
      <c r="G60" s="76"/>
      <c r="H60" s="76"/>
      <c r="I60" s="76"/>
      <c r="J60" s="76"/>
      <c r="K60" s="76"/>
      <c r="L60" s="74"/>
      <c r="M60" s="73"/>
    </row>
    <row r="61" spans="1:13" s="65" customFormat="1" ht="15.75" customHeight="1">
      <c r="A61" s="3"/>
      <c r="B61" s="3"/>
      <c r="C61" s="162"/>
      <c r="D61" s="163"/>
      <c r="E61" s="394" t="s">
        <v>169</v>
      </c>
      <c r="F61" s="395"/>
      <c r="G61" s="395"/>
      <c r="H61" s="395"/>
      <c r="I61" s="395"/>
      <c r="J61" s="396"/>
      <c r="K61" s="164" t="s">
        <v>11</v>
      </c>
      <c r="L61" s="391" t="s">
        <v>182</v>
      </c>
      <c r="M61" s="165"/>
    </row>
    <row r="62" spans="1:13" s="65" customFormat="1" ht="15.75">
      <c r="A62" s="3"/>
      <c r="B62" s="3"/>
      <c r="C62" s="166"/>
      <c r="D62" s="167"/>
      <c r="E62" s="400" t="s">
        <v>253</v>
      </c>
      <c r="F62" s="400"/>
      <c r="G62" s="400"/>
      <c r="H62" s="400"/>
      <c r="I62" s="400"/>
      <c r="J62" s="401"/>
      <c r="K62" s="168" t="s">
        <v>13</v>
      </c>
      <c r="L62" s="392"/>
      <c r="M62" s="169"/>
    </row>
    <row r="63" spans="1:13" s="65" customFormat="1" ht="15.75" thickBot="1">
      <c r="A63" s="3"/>
      <c r="B63" s="3"/>
      <c r="C63" s="170" t="s">
        <v>12</v>
      </c>
      <c r="D63" s="171" t="s">
        <v>172</v>
      </c>
      <c r="E63" s="397" t="s">
        <v>183</v>
      </c>
      <c r="F63" s="398"/>
      <c r="G63" s="397" t="s">
        <v>184</v>
      </c>
      <c r="H63" s="398"/>
      <c r="I63" s="397" t="s">
        <v>185</v>
      </c>
      <c r="J63" s="398"/>
      <c r="K63" s="172" t="s">
        <v>14</v>
      </c>
      <c r="L63" s="393"/>
      <c r="M63" s="173" t="s">
        <v>186</v>
      </c>
    </row>
    <row r="64" spans="1:13" s="65" customFormat="1" ht="15">
      <c r="A64" s="3"/>
      <c r="B64" s="3"/>
      <c r="C64" s="174"/>
      <c r="D64" s="175"/>
      <c r="E64" s="176"/>
      <c r="F64" s="177"/>
      <c r="G64" s="178"/>
      <c r="H64" s="179"/>
      <c r="I64" s="180"/>
      <c r="J64" s="179"/>
      <c r="K64" s="181"/>
      <c r="L64" s="182"/>
      <c r="M64" s="169"/>
    </row>
    <row r="65" spans="1:13" s="65" customFormat="1" ht="15">
      <c r="A65" s="3"/>
      <c r="B65" s="3"/>
      <c r="C65" s="183" t="s">
        <v>83</v>
      </c>
      <c r="D65" s="175" t="s">
        <v>84</v>
      </c>
      <c r="E65" s="180">
        <v>0.6</v>
      </c>
      <c r="F65" s="179"/>
      <c r="G65" s="178"/>
      <c r="H65" s="179">
        <v>0.6</v>
      </c>
      <c r="I65" s="180"/>
      <c r="J65" s="179">
        <v>0.6</v>
      </c>
      <c r="K65" s="184">
        <f aca="true" t="shared" si="4" ref="K65:K74">IF($D$57&gt;0,$D$58*IF($C$139=1,E65/1000000*0.4536,IF($C$139=2,H65/1000000*0.4536,J65/1000000*0.4536)),$H$58*IF($C$139=1,E65/1000000*0.4536,IF($C$139=2,H65/1000000*0.4536,J65/1000000*0.4536)))</f>
        <v>0</v>
      </c>
      <c r="L65" s="182" t="s">
        <v>187</v>
      </c>
      <c r="M65" s="169"/>
    </row>
    <row r="66" spans="1:13" s="65" customFormat="1" ht="15">
      <c r="A66" s="3"/>
      <c r="B66" s="3"/>
      <c r="C66" s="185" t="s">
        <v>270</v>
      </c>
      <c r="D66" s="175" t="s">
        <v>15</v>
      </c>
      <c r="E66" s="180">
        <v>100</v>
      </c>
      <c r="F66" s="179"/>
      <c r="G66" s="178"/>
      <c r="H66" s="179">
        <v>50</v>
      </c>
      <c r="I66" s="180"/>
      <c r="J66" s="179">
        <v>32</v>
      </c>
      <c r="K66" s="184">
        <f>IF($D$57&gt;0,$D$58*IF($C$133=1,E66/1000000*0.4536,IF($C$133=2,H66/1000000*0.4536,J66/1000000*0.4536)),$H$58*IF($C$133=1,E66/1000000*0.4536,IF($C$133=2,H66/1000000*0.4536,J66/1000000*0.4536)))</f>
        <v>0</v>
      </c>
      <c r="L66" s="182" t="str">
        <f>IF(C133=1,"B",IF(C133=2,"D","C"))</f>
        <v>B</v>
      </c>
      <c r="M66" s="169"/>
    </row>
    <row r="67" spans="1:13" s="65" customFormat="1" ht="15">
      <c r="A67" s="3"/>
      <c r="B67" s="3"/>
      <c r="C67" s="183" t="s">
        <v>85</v>
      </c>
      <c r="D67" s="175" t="s">
        <v>86</v>
      </c>
      <c r="E67" s="180">
        <v>84</v>
      </c>
      <c r="F67" s="179"/>
      <c r="G67" s="178"/>
      <c r="H67" s="179">
        <v>84</v>
      </c>
      <c r="I67" s="180"/>
      <c r="J67" s="179">
        <v>84</v>
      </c>
      <c r="K67" s="184">
        <f t="shared" si="4"/>
        <v>0</v>
      </c>
      <c r="L67" s="182" t="s">
        <v>188</v>
      </c>
      <c r="M67" s="169"/>
    </row>
    <row r="68" spans="1:13" s="65" customFormat="1" ht="15">
      <c r="A68" s="3"/>
      <c r="B68" s="3"/>
      <c r="C68" s="183" t="s">
        <v>87</v>
      </c>
      <c r="D68" s="175" t="s">
        <v>88</v>
      </c>
      <c r="E68" s="180">
        <v>2.2</v>
      </c>
      <c r="F68" s="179"/>
      <c r="G68" s="178"/>
      <c r="H68" s="179">
        <v>2.2</v>
      </c>
      <c r="I68" s="180"/>
      <c r="J68" s="179">
        <v>0.64</v>
      </c>
      <c r="K68" s="184">
        <f t="shared" si="4"/>
        <v>0</v>
      </c>
      <c r="L68" s="182" t="s">
        <v>189</v>
      </c>
      <c r="M68" s="169"/>
    </row>
    <row r="69" spans="1:13" s="65" customFormat="1" ht="15">
      <c r="A69" s="3"/>
      <c r="B69" s="3"/>
      <c r="C69" s="185" t="s">
        <v>116</v>
      </c>
      <c r="D69" s="175" t="s">
        <v>1</v>
      </c>
      <c r="E69" s="180">
        <v>1.9</v>
      </c>
      <c r="F69" s="179"/>
      <c r="G69" s="178"/>
      <c r="H69" s="179">
        <v>1.9</v>
      </c>
      <c r="I69" s="180"/>
      <c r="J69" s="179">
        <v>1.9</v>
      </c>
      <c r="K69" s="184">
        <f t="shared" si="4"/>
        <v>0</v>
      </c>
      <c r="L69" s="182" t="s">
        <v>188</v>
      </c>
      <c r="M69" s="169"/>
    </row>
    <row r="70" spans="1:13" s="65" customFormat="1" ht="15">
      <c r="A70" s="3"/>
      <c r="B70" s="3"/>
      <c r="C70" s="185" t="s">
        <v>89</v>
      </c>
      <c r="D70" s="186" t="s">
        <v>90</v>
      </c>
      <c r="E70" s="187">
        <v>120000</v>
      </c>
      <c r="F70" s="188"/>
      <c r="G70" s="181"/>
      <c r="H70" s="188">
        <v>120000</v>
      </c>
      <c r="I70" s="187"/>
      <c r="J70" s="188">
        <v>120000</v>
      </c>
      <c r="K70" s="184">
        <f t="shared" si="4"/>
        <v>0</v>
      </c>
      <c r="L70" s="182" t="s">
        <v>187</v>
      </c>
      <c r="M70" s="169"/>
    </row>
    <row r="71" spans="1:13" s="65" customFormat="1" ht="15">
      <c r="A71" s="3"/>
      <c r="B71" s="3"/>
      <c r="C71" s="183" t="s">
        <v>91</v>
      </c>
      <c r="D71" s="175" t="s">
        <v>1</v>
      </c>
      <c r="E71" s="180">
        <v>11</v>
      </c>
      <c r="F71" s="179"/>
      <c r="G71" s="178"/>
      <c r="H71" s="179">
        <v>11</v>
      </c>
      <c r="I71" s="180"/>
      <c r="J71" s="179">
        <v>11</v>
      </c>
      <c r="K71" s="184">
        <f t="shared" si="4"/>
        <v>0</v>
      </c>
      <c r="L71" s="182" t="s">
        <v>188</v>
      </c>
      <c r="M71" s="169"/>
    </row>
    <row r="72" spans="1:13" s="65" customFormat="1" ht="15">
      <c r="A72" s="3"/>
      <c r="B72" s="3"/>
      <c r="C72" s="183" t="s">
        <v>271</v>
      </c>
      <c r="D72" s="175" t="s">
        <v>17</v>
      </c>
      <c r="E72" s="180">
        <v>0.0005</v>
      </c>
      <c r="F72" s="179"/>
      <c r="G72" s="178"/>
      <c r="H72" s="189">
        <v>0.0005</v>
      </c>
      <c r="I72" s="190"/>
      <c r="J72" s="179">
        <v>0.0005</v>
      </c>
      <c r="K72" s="184">
        <f t="shared" si="4"/>
        <v>0</v>
      </c>
      <c r="L72" s="182" t="s">
        <v>190</v>
      </c>
      <c r="M72" s="169"/>
    </row>
    <row r="73" spans="1:13" s="65" customFormat="1" ht="15">
      <c r="A73" s="3"/>
      <c r="B73" s="3"/>
      <c r="C73" s="183" t="s">
        <v>92</v>
      </c>
      <c r="D73" s="175" t="s">
        <v>93</v>
      </c>
      <c r="E73" s="180">
        <v>2.3</v>
      </c>
      <c r="F73" s="179"/>
      <c r="G73" s="178"/>
      <c r="H73" s="179">
        <v>2.3</v>
      </c>
      <c r="I73" s="180"/>
      <c r="J73" s="179">
        <v>2.3</v>
      </c>
      <c r="K73" s="184">
        <f t="shared" si="4"/>
        <v>0</v>
      </c>
      <c r="L73" s="182" t="s">
        <v>188</v>
      </c>
      <c r="M73" s="169"/>
    </row>
    <row r="74" spans="1:13" s="65" customFormat="1" ht="15">
      <c r="A74" s="3"/>
      <c r="B74" s="3"/>
      <c r="C74" s="183" t="s">
        <v>277</v>
      </c>
      <c r="D74" s="175" t="s">
        <v>1</v>
      </c>
      <c r="E74" s="180">
        <v>5.5</v>
      </c>
      <c r="F74" s="179"/>
      <c r="G74" s="178"/>
      <c r="H74" s="179">
        <v>5.5</v>
      </c>
      <c r="I74" s="180"/>
      <c r="J74" s="179">
        <v>5.5</v>
      </c>
      <c r="K74" s="184">
        <f t="shared" si="4"/>
        <v>0</v>
      </c>
      <c r="L74" s="182" t="s">
        <v>191</v>
      </c>
      <c r="M74" s="191"/>
    </row>
    <row r="75" spans="1:13" s="65" customFormat="1" ht="15">
      <c r="A75" s="3"/>
      <c r="B75" s="3"/>
      <c r="C75" s="183" t="s">
        <v>18</v>
      </c>
      <c r="D75" s="175" t="s">
        <v>19</v>
      </c>
      <c r="E75" s="192"/>
      <c r="F75" s="179">
        <v>2.4E-05</v>
      </c>
      <c r="G75" s="192"/>
      <c r="H75" s="179">
        <v>2.4E-05</v>
      </c>
      <c r="I75" s="192"/>
      <c r="J75" s="179">
        <v>2.4E-05</v>
      </c>
      <c r="K75" s="193">
        <f aca="true" t="shared" si="5" ref="K75:K102">IF($D$57&gt;0,$D$58*IF($C$139=1,F75/1000000*0.4536,IF($C$139=2,H75/1000000*0.4536,J75/1000000*0.4536)),$H$58*IF($C$139=1,F75/1000000*0.4536,IF($C$139=2,H75/1000000*0.4536,J75/1000000*0.4536)))</f>
        <v>0</v>
      </c>
      <c r="L75" s="182" t="s">
        <v>190</v>
      </c>
      <c r="M75" s="191"/>
    </row>
    <row r="76" spans="1:13" s="65" customFormat="1" ht="15">
      <c r="A76" s="3"/>
      <c r="B76" s="3"/>
      <c r="C76" s="183" t="s">
        <v>20</v>
      </c>
      <c r="D76" s="175" t="s">
        <v>21</v>
      </c>
      <c r="E76" s="194" t="s">
        <v>22</v>
      </c>
      <c r="F76" s="195">
        <v>1.8E-06</v>
      </c>
      <c r="G76" s="194" t="s">
        <v>22</v>
      </c>
      <c r="H76" s="195">
        <v>1.8E-06</v>
      </c>
      <c r="I76" s="194" t="s">
        <v>22</v>
      </c>
      <c r="J76" s="195">
        <v>1.8E-06</v>
      </c>
      <c r="K76" s="193">
        <f t="shared" si="5"/>
        <v>0</v>
      </c>
      <c r="L76" s="182" t="s">
        <v>189</v>
      </c>
      <c r="M76" s="191" t="s">
        <v>192</v>
      </c>
    </row>
    <row r="77" spans="1:13" s="65" customFormat="1" ht="15">
      <c r="A77" s="3"/>
      <c r="B77" s="3"/>
      <c r="C77" s="183" t="s">
        <v>23</v>
      </c>
      <c r="D77" s="175" t="s">
        <v>24</v>
      </c>
      <c r="E77" s="194" t="s">
        <v>22</v>
      </c>
      <c r="F77" s="179">
        <v>1.6E-05</v>
      </c>
      <c r="G77" s="194" t="s">
        <v>22</v>
      </c>
      <c r="H77" s="179">
        <v>1.6E-05</v>
      </c>
      <c r="I77" s="194" t="s">
        <v>22</v>
      </c>
      <c r="J77" s="179">
        <v>1.6E-05</v>
      </c>
      <c r="K77" s="193">
        <f t="shared" si="5"/>
        <v>0</v>
      </c>
      <c r="L77" s="182" t="s">
        <v>189</v>
      </c>
      <c r="M77" s="191" t="s">
        <v>192</v>
      </c>
    </row>
    <row r="78" spans="1:13" s="65" customFormat="1" ht="15">
      <c r="A78" s="3"/>
      <c r="B78" s="3"/>
      <c r="C78" s="183" t="s">
        <v>25</v>
      </c>
      <c r="D78" s="175" t="s">
        <v>26</v>
      </c>
      <c r="E78" s="194" t="s">
        <v>22</v>
      </c>
      <c r="F78" s="179">
        <v>1.8E-06</v>
      </c>
      <c r="G78" s="194" t="s">
        <v>22</v>
      </c>
      <c r="H78" s="179">
        <v>1.8E-06</v>
      </c>
      <c r="I78" s="194" t="s">
        <v>22</v>
      </c>
      <c r="J78" s="179">
        <v>1.8E-06</v>
      </c>
      <c r="K78" s="193">
        <f t="shared" si="5"/>
        <v>0</v>
      </c>
      <c r="L78" s="182" t="s">
        <v>189</v>
      </c>
      <c r="M78" s="191" t="s">
        <v>192</v>
      </c>
    </row>
    <row r="79" spans="1:13" s="65" customFormat="1" ht="15">
      <c r="A79" s="3"/>
      <c r="B79" s="3"/>
      <c r="C79" s="185" t="s">
        <v>27</v>
      </c>
      <c r="D79" s="175" t="s">
        <v>28</v>
      </c>
      <c r="E79" s="194" t="s">
        <v>22</v>
      </c>
      <c r="F79" s="179">
        <v>1.8E-06</v>
      </c>
      <c r="G79" s="194" t="s">
        <v>22</v>
      </c>
      <c r="H79" s="179">
        <v>1.8E-06</v>
      </c>
      <c r="I79" s="194" t="s">
        <v>22</v>
      </c>
      <c r="J79" s="179">
        <v>1.8E-06</v>
      </c>
      <c r="K79" s="193">
        <f t="shared" si="5"/>
        <v>0</v>
      </c>
      <c r="L79" s="182" t="s">
        <v>189</v>
      </c>
      <c r="M79" s="191" t="s">
        <v>192</v>
      </c>
    </row>
    <row r="80" spans="1:13" s="65" customFormat="1" ht="15">
      <c r="A80" s="3"/>
      <c r="B80" s="3"/>
      <c r="C80" s="183" t="s">
        <v>29</v>
      </c>
      <c r="D80" s="175" t="s">
        <v>30</v>
      </c>
      <c r="E80" s="194" t="s">
        <v>22</v>
      </c>
      <c r="F80" s="179">
        <v>2.4E-06</v>
      </c>
      <c r="G80" s="194" t="s">
        <v>22</v>
      </c>
      <c r="H80" s="179">
        <v>2.4E-06</v>
      </c>
      <c r="I80" s="194" t="s">
        <v>22</v>
      </c>
      <c r="J80" s="179">
        <v>2.4E-06</v>
      </c>
      <c r="K80" s="193">
        <f t="shared" si="5"/>
        <v>0</v>
      </c>
      <c r="L80" s="182" t="s">
        <v>189</v>
      </c>
      <c r="M80" s="191"/>
    </row>
    <row r="81" spans="1:13" s="65" customFormat="1" ht="15">
      <c r="A81" s="3"/>
      <c r="B81" s="3"/>
      <c r="C81" s="183" t="s">
        <v>193</v>
      </c>
      <c r="D81" s="175" t="s">
        <v>32</v>
      </c>
      <c r="E81" s="194" t="s">
        <v>22</v>
      </c>
      <c r="F81" s="179">
        <v>1.8E-06</v>
      </c>
      <c r="G81" s="194" t="s">
        <v>22</v>
      </c>
      <c r="H81" s="179">
        <v>1.8E-06</v>
      </c>
      <c r="I81" s="194" t="s">
        <v>22</v>
      </c>
      <c r="J81" s="179">
        <v>1.8E-06</v>
      </c>
      <c r="K81" s="193">
        <f t="shared" si="5"/>
        <v>0</v>
      </c>
      <c r="L81" s="182" t="s">
        <v>189</v>
      </c>
      <c r="M81" s="191" t="s">
        <v>192</v>
      </c>
    </row>
    <row r="82" spans="1:13" s="65" customFormat="1" ht="15">
      <c r="A82" s="3"/>
      <c r="B82" s="3"/>
      <c r="C82" s="183" t="s">
        <v>33</v>
      </c>
      <c r="D82" s="175" t="s">
        <v>34</v>
      </c>
      <c r="E82" s="192"/>
      <c r="F82" s="179">
        <v>0.0021</v>
      </c>
      <c r="G82" s="192"/>
      <c r="H82" s="179">
        <v>0.0021</v>
      </c>
      <c r="I82" s="192"/>
      <c r="J82" s="179">
        <v>0.0021</v>
      </c>
      <c r="K82" s="193">
        <f t="shared" si="5"/>
        <v>0</v>
      </c>
      <c r="L82" s="182" t="s">
        <v>188</v>
      </c>
      <c r="M82" s="191"/>
    </row>
    <row r="83" spans="1:13" s="65" customFormat="1" ht="15">
      <c r="A83" s="3"/>
      <c r="B83" s="3"/>
      <c r="C83" s="183" t="s">
        <v>35</v>
      </c>
      <c r="D83" s="175" t="s">
        <v>36</v>
      </c>
      <c r="E83" s="194" t="s">
        <v>22</v>
      </c>
      <c r="F83" s="179">
        <v>1.2E-06</v>
      </c>
      <c r="G83" s="194" t="s">
        <v>22</v>
      </c>
      <c r="H83" s="179">
        <v>1.2E-06</v>
      </c>
      <c r="I83" s="194" t="s">
        <v>22</v>
      </c>
      <c r="J83" s="179">
        <v>1.2E-06</v>
      </c>
      <c r="K83" s="193">
        <f t="shared" si="5"/>
        <v>0</v>
      </c>
      <c r="L83" s="182" t="s">
        <v>189</v>
      </c>
      <c r="M83" s="191" t="s">
        <v>192</v>
      </c>
    </row>
    <row r="84" spans="1:13" s="65" customFormat="1" ht="15">
      <c r="A84" s="3"/>
      <c r="B84" s="3"/>
      <c r="C84" s="183" t="s">
        <v>37</v>
      </c>
      <c r="D84" s="175" t="s">
        <v>38</v>
      </c>
      <c r="E84" s="194" t="s">
        <v>22</v>
      </c>
      <c r="F84" s="179">
        <v>1.8E-06</v>
      </c>
      <c r="G84" s="194" t="s">
        <v>22</v>
      </c>
      <c r="H84" s="179">
        <v>1.8E-06</v>
      </c>
      <c r="I84" s="194" t="s">
        <v>22</v>
      </c>
      <c r="J84" s="179">
        <v>1.8E-06</v>
      </c>
      <c r="K84" s="193">
        <f t="shared" si="5"/>
        <v>0</v>
      </c>
      <c r="L84" s="182" t="s">
        <v>189</v>
      </c>
      <c r="M84" s="191" t="s">
        <v>192</v>
      </c>
    </row>
    <row r="85" spans="1:13" s="65" customFormat="1" ht="15">
      <c r="A85" s="3"/>
      <c r="B85" s="3"/>
      <c r="C85" s="183" t="s">
        <v>232</v>
      </c>
      <c r="D85" s="175" t="s">
        <v>40</v>
      </c>
      <c r="E85" s="194" t="s">
        <v>22</v>
      </c>
      <c r="F85" s="179">
        <v>1.2E-06</v>
      </c>
      <c r="G85" s="194" t="s">
        <v>22</v>
      </c>
      <c r="H85" s="179">
        <v>1.2E-06</v>
      </c>
      <c r="I85" s="194" t="s">
        <v>22</v>
      </c>
      <c r="J85" s="179">
        <v>1.2E-06</v>
      </c>
      <c r="K85" s="193">
        <f t="shared" si="5"/>
        <v>0</v>
      </c>
      <c r="L85" s="182" t="s">
        <v>189</v>
      </c>
      <c r="M85" s="191" t="s">
        <v>192</v>
      </c>
    </row>
    <row r="86" spans="1:13" s="65" customFormat="1" ht="15">
      <c r="A86" s="3"/>
      <c r="B86" s="3"/>
      <c r="C86" s="183" t="s">
        <v>218</v>
      </c>
      <c r="D86" s="175" t="s">
        <v>219</v>
      </c>
      <c r="E86" s="194" t="s">
        <v>22</v>
      </c>
      <c r="F86" s="179">
        <v>1.8E-06</v>
      </c>
      <c r="G86" s="194" t="s">
        <v>22</v>
      </c>
      <c r="H86" s="179">
        <v>1.8E-06</v>
      </c>
      <c r="I86" s="194" t="s">
        <v>22</v>
      </c>
      <c r="J86" s="179">
        <v>1.8E-06</v>
      </c>
      <c r="K86" s="193">
        <f t="shared" si="5"/>
        <v>0</v>
      </c>
      <c r="L86" s="182" t="s">
        <v>189</v>
      </c>
      <c r="M86" s="191" t="s">
        <v>192</v>
      </c>
    </row>
    <row r="87" spans="1:13" s="65" customFormat="1" ht="15">
      <c r="A87" s="3"/>
      <c r="B87" s="3"/>
      <c r="C87" s="183" t="s">
        <v>41</v>
      </c>
      <c r="D87" s="175" t="s">
        <v>42</v>
      </c>
      <c r="E87" s="192"/>
      <c r="F87" s="179">
        <v>2.1</v>
      </c>
      <c r="G87" s="192"/>
      <c r="H87" s="179">
        <v>2.1</v>
      </c>
      <c r="I87" s="192"/>
      <c r="J87" s="179">
        <v>2.1</v>
      </c>
      <c r="K87" s="193">
        <f t="shared" si="5"/>
        <v>0</v>
      </c>
      <c r="L87" s="182" t="s">
        <v>189</v>
      </c>
      <c r="M87" s="191"/>
    </row>
    <row r="88" spans="1:13" s="65" customFormat="1" ht="15">
      <c r="A88" s="3"/>
      <c r="B88" s="3"/>
      <c r="C88" s="183" t="s">
        <v>43</v>
      </c>
      <c r="D88" s="175" t="s">
        <v>44</v>
      </c>
      <c r="E88" s="194" t="s">
        <v>22</v>
      </c>
      <c r="F88" s="179">
        <v>1.8E-06</v>
      </c>
      <c r="G88" s="194" t="s">
        <v>22</v>
      </c>
      <c r="H88" s="179">
        <v>1.8E-06</v>
      </c>
      <c r="I88" s="194" t="s">
        <v>22</v>
      </c>
      <c r="J88" s="179">
        <v>1.8E-06</v>
      </c>
      <c r="K88" s="193">
        <f t="shared" si="5"/>
        <v>0</v>
      </c>
      <c r="L88" s="182" t="s">
        <v>189</v>
      </c>
      <c r="M88" s="191" t="s">
        <v>192</v>
      </c>
    </row>
    <row r="89" spans="1:13" s="65" customFormat="1" ht="15">
      <c r="A89" s="3"/>
      <c r="B89" s="3"/>
      <c r="C89" s="183" t="s">
        <v>45</v>
      </c>
      <c r="D89" s="175" t="s">
        <v>46</v>
      </c>
      <c r="E89" s="194" t="s">
        <v>22</v>
      </c>
      <c r="F89" s="179">
        <v>1.2E-06</v>
      </c>
      <c r="G89" s="194" t="s">
        <v>22</v>
      </c>
      <c r="H89" s="179">
        <v>1.2E-06</v>
      </c>
      <c r="I89" s="194" t="s">
        <v>22</v>
      </c>
      <c r="J89" s="179">
        <v>1.2E-06</v>
      </c>
      <c r="K89" s="193">
        <f t="shared" si="5"/>
        <v>0</v>
      </c>
      <c r="L89" s="182" t="s">
        <v>189</v>
      </c>
      <c r="M89" s="191" t="s">
        <v>192</v>
      </c>
    </row>
    <row r="90" spans="1:13" s="65" customFormat="1" ht="15">
      <c r="A90" s="3"/>
      <c r="B90" s="3"/>
      <c r="C90" s="183" t="s">
        <v>47</v>
      </c>
      <c r="D90" s="175" t="s">
        <v>48</v>
      </c>
      <c r="E90" s="192"/>
      <c r="F90" s="179">
        <v>0.0012</v>
      </c>
      <c r="G90" s="192"/>
      <c r="H90" s="179">
        <v>0.0012</v>
      </c>
      <c r="I90" s="192"/>
      <c r="J90" s="179">
        <v>0.0012</v>
      </c>
      <c r="K90" s="193">
        <f t="shared" si="5"/>
        <v>0</v>
      </c>
      <c r="L90" s="182" t="s">
        <v>189</v>
      </c>
      <c r="M90" s="191"/>
    </row>
    <row r="91" spans="1:13" s="65" customFormat="1" ht="15">
      <c r="A91" s="3"/>
      <c r="B91" s="3"/>
      <c r="C91" s="183" t="s">
        <v>49</v>
      </c>
      <c r="D91" s="175" t="s">
        <v>50</v>
      </c>
      <c r="E91" s="192"/>
      <c r="F91" s="179">
        <v>3.1</v>
      </c>
      <c r="G91" s="192"/>
      <c r="H91" s="179">
        <v>3.1</v>
      </c>
      <c r="I91" s="192"/>
      <c r="J91" s="179">
        <v>3.1</v>
      </c>
      <c r="K91" s="193">
        <f t="shared" si="5"/>
        <v>0</v>
      </c>
      <c r="L91" s="182" t="s">
        <v>189</v>
      </c>
      <c r="M91" s="191"/>
    </row>
    <row r="92" spans="1:13" s="65" customFormat="1" ht="15">
      <c r="A92" s="3"/>
      <c r="B92" s="3"/>
      <c r="C92" s="183" t="s">
        <v>51</v>
      </c>
      <c r="D92" s="175" t="s">
        <v>52</v>
      </c>
      <c r="E92" s="192"/>
      <c r="F92" s="179">
        <v>3E-06</v>
      </c>
      <c r="G92" s="192"/>
      <c r="H92" s="179">
        <v>3E-06</v>
      </c>
      <c r="I92" s="192"/>
      <c r="J92" s="179">
        <v>3E-06</v>
      </c>
      <c r="K92" s="193">
        <f t="shared" si="5"/>
        <v>0</v>
      </c>
      <c r="L92" s="182" t="s">
        <v>189</v>
      </c>
      <c r="M92" s="191" t="s">
        <v>192</v>
      </c>
    </row>
    <row r="93" spans="1:13" s="65" customFormat="1" ht="15">
      <c r="A93" s="3"/>
      <c r="B93" s="3"/>
      <c r="C93" s="183" t="s">
        <v>53</v>
      </c>
      <c r="D93" s="175" t="s">
        <v>54</v>
      </c>
      <c r="E93" s="192"/>
      <c r="F93" s="179">
        <v>2.8E-06</v>
      </c>
      <c r="G93" s="192"/>
      <c r="H93" s="179">
        <v>2.8E-06</v>
      </c>
      <c r="I93" s="192"/>
      <c r="J93" s="179">
        <v>2.8E-06</v>
      </c>
      <c r="K93" s="193">
        <f t="shared" si="5"/>
        <v>0</v>
      </c>
      <c r="L93" s="182" t="s">
        <v>189</v>
      </c>
      <c r="M93" s="191" t="s">
        <v>192</v>
      </c>
    </row>
    <row r="94" spans="1:13" s="65" customFormat="1" ht="15">
      <c r="A94" s="3"/>
      <c r="B94" s="3"/>
      <c r="C94" s="183" t="s">
        <v>55</v>
      </c>
      <c r="D94" s="175" t="s">
        <v>56</v>
      </c>
      <c r="E94" s="192"/>
      <c r="F94" s="179">
        <v>0.075</v>
      </c>
      <c r="G94" s="192"/>
      <c r="H94" s="179">
        <v>0.075</v>
      </c>
      <c r="I94" s="192"/>
      <c r="J94" s="179">
        <v>0.075</v>
      </c>
      <c r="K94" s="193">
        <f t="shared" si="5"/>
        <v>0</v>
      </c>
      <c r="L94" s="182" t="s">
        <v>188</v>
      </c>
      <c r="M94" s="191"/>
    </row>
    <row r="95" spans="1:13" s="65" customFormat="1" ht="15">
      <c r="A95" s="3"/>
      <c r="B95" s="3"/>
      <c r="C95" s="183" t="s">
        <v>57</v>
      </c>
      <c r="D95" s="175" t="s">
        <v>58</v>
      </c>
      <c r="E95" s="192"/>
      <c r="F95" s="179">
        <v>1.8</v>
      </c>
      <c r="G95" s="192"/>
      <c r="H95" s="179">
        <v>1.8</v>
      </c>
      <c r="I95" s="192"/>
      <c r="J95" s="179">
        <v>1.8</v>
      </c>
      <c r="K95" s="193">
        <f t="shared" si="5"/>
        <v>0</v>
      </c>
      <c r="L95" s="182" t="s">
        <v>189</v>
      </c>
      <c r="M95" s="191"/>
    </row>
    <row r="96" spans="1:13" s="65" customFormat="1" ht="15">
      <c r="A96" s="3"/>
      <c r="B96" s="3"/>
      <c r="C96" s="183" t="s">
        <v>59</v>
      </c>
      <c r="D96" s="175" t="s">
        <v>60</v>
      </c>
      <c r="E96" s="194" t="s">
        <v>22</v>
      </c>
      <c r="F96" s="179">
        <v>1.8E-06</v>
      </c>
      <c r="G96" s="194" t="s">
        <v>22</v>
      </c>
      <c r="H96" s="179">
        <v>1.8E-06</v>
      </c>
      <c r="I96" s="194" t="s">
        <v>22</v>
      </c>
      <c r="J96" s="179">
        <v>1.8E-06</v>
      </c>
      <c r="K96" s="193">
        <f t="shared" si="5"/>
        <v>0</v>
      </c>
      <c r="L96" s="182" t="s">
        <v>189</v>
      </c>
      <c r="M96" s="191" t="s">
        <v>192</v>
      </c>
    </row>
    <row r="97" spans="1:13" s="65" customFormat="1" ht="15">
      <c r="A97" s="3"/>
      <c r="B97" s="3"/>
      <c r="C97" s="183" t="s">
        <v>61</v>
      </c>
      <c r="D97" s="175" t="s">
        <v>62</v>
      </c>
      <c r="E97" s="192"/>
      <c r="F97" s="179">
        <v>0.00061</v>
      </c>
      <c r="G97" s="192"/>
      <c r="H97" s="179">
        <v>0.00061</v>
      </c>
      <c r="I97" s="192"/>
      <c r="J97" s="179">
        <v>0.00061</v>
      </c>
      <c r="K97" s="193">
        <f t="shared" si="5"/>
        <v>0</v>
      </c>
      <c r="L97" s="182" t="s">
        <v>189</v>
      </c>
      <c r="M97" s="191"/>
    </row>
    <row r="98" spans="1:13" s="65" customFormat="1" ht="15">
      <c r="A98" s="3"/>
      <c r="B98" s="3"/>
      <c r="C98" s="183" t="s">
        <v>63</v>
      </c>
      <c r="D98" s="175" t="s">
        <v>64</v>
      </c>
      <c r="E98" s="192"/>
      <c r="F98" s="179">
        <v>2.6</v>
      </c>
      <c r="G98" s="192"/>
      <c r="H98" s="179">
        <v>2.6</v>
      </c>
      <c r="I98" s="192"/>
      <c r="J98" s="179">
        <v>2.6</v>
      </c>
      <c r="K98" s="193">
        <f t="shared" si="5"/>
        <v>0</v>
      </c>
      <c r="L98" s="182" t="s">
        <v>189</v>
      </c>
      <c r="M98" s="191"/>
    </row>
    <row r="99" spans="1:13" s="65" customFormat="1" ht="15">
      <c r="A99" s="3"/>
      <c r="B99" s="3"/>
      <c r="C99" s="183" t="s">
        <v>65</v>
      </c>
      <c r="D99" s="175" t="s">
        <v>66</v>
      </c>
      <c r="E99" s="192"/>
      <c r="F99" s="179">
        <v>1.7E-05</v>
      </c>
      <c r="G99" s="192"/>
      <c r="H99" s="179">
        <v>1.7E-05</v>
      </c>
      <c r="I99" s="192"/>
      <c r="J99" s="179">
        <v>1.7E-05</v>
      </c>
      <c r="K99" s="193">
        <f t="shared" si="5"/>
        <v>0</v>
      </c>
      <c r="L99" s="182" t="s">
        <v>190</v>
      </c>
      <c r="M99" s="191" t="s">
        <v>192</v>
      </c>
    </row>
    <row r="100" spans="1:13" s="65" customFormat="1" ht="15">
      <c r="A100" s="3"/>
      <c r="B100" s="3"/>
      <c r="C100" s="183" t="s">
        <v>67</v>
      </c>
      <c r="D100" s="175" t="s">
        <v>68</v>
      </c>
      <c r="E100" s="192"/>
      <c r="F100" s="179">
        <v>1.6</v>
      </c>
      <c r="G100" s="192"/>
      <c r="H100" s="179">
        <v>1.6</v>
      </c>
      <c r="I100" s="192"/>
      <c r="J100" s="179">
        <v>1.6</v>
      </c>
      <c r="K100" s="193">
        <f t="shared" si="5"/>
        <v>0</v>
      </c>
      <c r="L100" s="182" t="s">
        <v>189</v>
      </c>
      <c r="M100" s="191"/>
    </row>
    <row r="101" spans="1:13" s="65" customFormat="1" ht="15">
      <c r="A101" s="3"/>
      <c r="B101" s="3"/>
      <c r="C101" s="183" t="s">
        <v>69</v>
      </c>
      <c r="D101" s="175" t="s">
        <v>70</v>
      </c>
      <c r="E101" s="192"/>
      <c r="F101" s="179">
        <v>5E-05</v>
      </c>
      <c r="G101" s="192"/>
      <c r="H101" s="179">
        <v>5E-05</v>
      </c>
      <c r="I101" s="192"/>
      <c r="J101" s="179">
        <v>5E-05</v>
      </c>
      <c r="K101" s="193">
        <f t="shared" si="5"/>
        <v>0</v>
      </c>
      <c r="L101" s="182" t="s">
        <v>189</v>
      </c>
      <c r="M101" s="191" t="s">
        <v>192</v>
      </c>
    </row>
    <row r="102" spans="1:13" s="65" customFormat="1" ht="15">
      <c r="A102" s="3"/>
      <c r="B102" s="3"/>
      <c r="C102" s="183" t="s">
        <v>71</v>
      </c>
      <c r="D102" s="175" t="s">
        <v>72</v>
      </c>
      <c r="E102" s="192"/>
      <c r="F102" s="179">
        <v>0.0034</v>
      </c>
      <c r="G102" s="192"/>
      <c r="H102" s="179">
        <v>0.0034</v>
      </c>
      <c r="I102" s="192"/>
      <c r="J102" s="179">
        <v>0.0034</v>
      </c>
      <c r="K102" s="193">
        <f t="shared" si="5"/>
        <v>0</v>
      </c>
      <c r="L102" s="182" t="s">
        <v>191</v>
      </c>
      <c r="M102" s="191"/>
    </row>
    <row r="103" spans="1:13" s="65" customFormat="1" ht="15">
      <c r="A103" s="3"/>
      <c r="B103" s="3"/>
      <c r="C103" s="183" t="s">
        <v>112</v>
      </c>
      <c r="D103" s="175" t="s">
        <v>1</v>
      </c>
      <c r="E103" s="192"/>
      <c r="F103" s="179" t="s">
        <v>1</v>
      </c>
      <c r="G103" s="192"/>
      <c r="H103" s="179" t="s">
        <v>1</v>
      </c>
      <c r="I103" s="192"/>
      <c r="J103" s="179" t="s">
        <v>1</v>
      </c>
      <c r="K103" s="193">
        <f>SUMIF(M76:M102,M103,K76:K102)</f>
        <v>0</v>
      </c>
      <c r="L103" s="182" t="s">
        <v>189</v>
      </c>
      <c r="M103" s="191" t="s">
        <v>192</v>
      </c>
    </row>
    <row r="104" spans="1:13" s="65" customFormat="1" ht="15">
      <c r="A104" s="3"/>
      <c r="B104" s="3"/>
      <c r="C104" s="183" t="s">
        <v>94</v>
      </c>
      <c r="D104" s="175" t="s">
        <v>95</v>
      </c>
      <c r="E104" s="194"/>
      <c r="F104" s="179">
        <v>0.0002</v>
      </c>
      <c r="G104" s="194"/>
      <c r="H104" s="179">
        <v>0.0002</v>
      </c>
      <c r="I104" s="194"/>
      <c r="J104" s="179">
        <v>0.0002</v>
      </c>
      <c r="K104" s="193">
        <f aca="true" t="shared" si="6" ref="K104:K117">IF($D$57&gt;0,$D$58*IF($C$139=1,F104/1000000*0.4536,IF($C$139=2,H104/1000000*0.4536,J104/1000000*0.4536)),$H$58*IF($C$139=1,F104/1000000*0.4536,IF($C$139=2,H104/1000000*0.4536,J104/1000000*0.4536)))</f>
        <v>0</v>
      </c>
      <c r="L104" s="182" t="s">
        <v>189</v>
      </c>
      <c r="M104" s="169"/>
    </row>
    <row r="105" spans="1:13" s="65" customFormat="1" ht="15">
      <c r="A105" s="3"/>
      <c r="B105" s="3"/>
      <c r="C105" s="183" t="s">
        <v>96</v>
      </c>
      <c r="D105" s="175" t="s">
        <v>97</v>
      </c>
      <c r="E105" s="194"/>
      <c r="F105" s="179">
        <v>0.0044</v>
      </c>
      <c r="G105" s="194"/>
      <c r="H105" s="179">
        <v>0.0044</v>
      </c>
      <c r="I105" s="194"/>
      <c r="J105" s="179">
        <v>0.0044</v>
      </c>
      <c r="K105" s="193">
        <f t="shared" si="6"/>
        <v>0</v>
      </c>
      <c r="L105" s="182" t="s">
        <v>190</v>
      </c>
      <c r="M105" s="169"/>
    </row>
    <row r="106" spans="1:13" s="65" customFormat="1" ht="15">
      <c r="A106" s="3"/>
      <c r="B106" s="3"/>
      <c r="C106" s="183" t="s">
        <v>98</v>
      </c>
      <c r="D106" s="175" t="s">
        <v>99</v>
      </c>
      <c r="E106" s="194" t="s">
        <v>22</v>
      </c>
      <c r="F106" s="179">
        <v>1.2E-05</v>
      </c>
      <c r="G106" s="194" t="s">
        <v>22</v>
      </c>
      <c r="H106" s="179">
        <v>1.2E-05</v>
      </c>
      <c r="I106" s="194" t="s">
        <v>22</v>
      </c>
      <c r="J106" s="179">
        <v>1.2E-05</v>
      </c>
      <c r="K106" s="193">
        <f t="shared" si="6"/>
        <v>0</v>
      </c>
      <c r="L106" s="182" t="s">
        <v>189</v>
      </c>
      <c r="M106" s="169"/>
    </row>
    <row r="107" spans="1:13" s="65" customFormat="1" ht="15">
      <c r="A107" s="3"/>
      <c r="B107" s="3"/>
      <c r="C107" s="183" t="s">
        <v>275</v>
      </c>
      <c r="D107" s="175" t="s">
        <v>73</v>
      </c>
      <c r="E107" s="194"/>
      <c r="F107" s="179">
        <v>0.0011</v>
      </c>
      <c r="G107" s="194"/>
      <c r="H107" s="179">
        <v>0.0011</v>
      </c>
      <c r="I107" s="194"/>
      <c r="J107" s="179">
        <v>0.0011</v>
      </c>
      <c r="K107" s="193">
        <f t="shared" si="6"/>
        <v>0</v>
      </c>
      <c r="L107" s="182" t="s">
        <v>190</v>
      </c>
      <c r="M107" s="169"/>
    </row>
    <row r="108" spans="1:13" s="65" customFormat="1" ht="15">
      <c r="A108" s="3"/>
      <c r="B108" s="3"/>
      <c r="C108" s="183" t="s">
        <v>276</v>
      </c>
      <c r="D108" s="175" t="s">
        <v>1</v>
      </c>
      <c r="E108" s="194"/>
      <c r="F108" s="179">
        <v>0.0014</v>
      </c>
      <c r="G108" s="194"/>
      <c r="H108" s="179">
        <v>0.0014</v>
      </c>
      <c r="I108" s="194"/>
      <c r="J108" s="179">
        <v>0.0014</v>
      </c>
      <c r="K108" s="193">
        <f t="shared" si="6"/>
        <v>0</v>
      </c>
      <c r="L108" s="182" t="s">
        <v>190</v>
      </c>
      <c r="M108" s="169"/>
    </row>
    <row r="109" spans="1:13" s="65" customFormat="1" ht="15">
      <c r="A109" s="3"/>
      <c r="B109" s="3"/>
      <c r="C109" s="183" t="s">
        <v>100</v>
      </c>
      <c r="D109" s="175" t="s">
        <v>101</v>
      </c>
      <c r="E109" s="194"/>
      <c r="F109" s="179">
        <v>8.4E-05</v>
      </c>
      <c r="G109" s="194"/>
      <c r="H109" s="179">
        <v>8.4E-05</v>
      </c>
      <c r="I109" s="194"/>
      <c r="J109" s="179">
        <v>8.4E-05</v>
      </c>
      <c r="K109" s="193">
        <f t="shared" si="6"/>
        <v>0</v>
      </c>
      <c r="L109" s="182" t="s">
        <v>190</v>
      </c>
      <c r="M109" s="169"/>
    </row>
    <row r="110" spans="1:13" s="65" customFormat="1" ht="15">
      <c r="A110" s="3"/>
      <c r="B110" s="3"/>
      <c r="C110" s="183" t="s">
        <v>102</v>
      </c>
      <c r="D110" s="175" t="s">
        <v>103</v>
      </c>
      <c r="E110" s="194"/>
      <c r="F110" s="179">
        <v>0.00085</v>
      </c>
      <c r="G110" s="194"/>
      <c r="H110" s="179">
        <v>0.00085</v>
      </c>
      <c r="I110" s="194"/>
      <c r="J110" s="179">
        <v>0.00085</v>
      </c>
      <c r="K110" s="193">
        <f t="shared" si="6"/>
        <v>0</v>
      </c>
      <c r="L110" s="182" t="s">
        <v>191</v>
      </c>
      <c r="M110" s="169"/>
    </row>
    <row r="111" spans="1:13" s="65" customFormat="1" ht="15">
      <c r="A111" s="3"/>
      <c r="B111" s="3"/>
      <c r="C111" s="183" t="s">
        <v>272</v>
      </c>
      <c r="D111" s="175" t="s">
        <v>74</v>
      </c>
      <c r="E111" s="194"/>
      <c r="F111" s="179">
        <v>0.00038</v>
      </c>
      <c r="G111" s="194"/>
      <c r="H111" s="179">
        <v>0.00038</v>
      </c>
      <c r="I111" s="194"/>
      <c r="J111" s="179">
        <v>0.00038</v>
      </c>
      <c r="K111" s="193">
        <f t="shared" si="6"/>
        <v>0</v>
      </c>
      <c r="L111" s="182" t="s">
        <v>190</v>
      </c>
      <c r="M111" s="169"/>
    </row>
    <row r="112" spans="1:13" s="65" customFormat="1" ht="15">
      <c r="A112" s="3"/>
      <c r="B112" s="3"/>
      <c r="C112" s="183" t="s">
        <v>273</v>
      </c>
      <c r="D112" s="175" t="s">
        <v>76</v>
      </c>
      <c r="E112" s="194"/>
      <c r="F112" s="179">
        <v>0.00026</v>
      </c>
      <c r="G112" s="194"/>
      <c r="H112" s="179">
        <v>0.00026</v>
      </c>
      <c r="I112" s="194"/>
      <c r="J112" s="179">
        <v>0.00026</v>
      </c>
      <c r="K112" s="193">
        <f t="shared" si="6"/>
        <v>0</v>
      </c>
      <c r="L112" s="182" t="s">
        <v>190</v>
      </c>
      <c r="M112" s="169"/>
    </row>
    <row r="113" spans="1:13" s="65" customFormat="1" ht="15">
      <c r="A113" s="3"/>
      <c r="B113" s="3"/>
      <c r="C113" s="183" t="s">
        <v>104</v>
      </c>
      <c r="D113" s="175" t="s">
        <v>105</v>
      </c>
      <c r="E113" s="194"/>
      <c r="F113" s="179">
        <v>0.0011</v>
      </c>
      <c r="G113" s="194"/>
      <c r="H113" s="179">
        <v>0.0011</v>
      </c>
      <c r="I113" s="194"/>
      <c r="J113" s="179">
        <v>0.0011</v>
      </c>
      <c r="K113" s="193">
        <f t="shared" si="6"/>
        <v>0</v>
      </c>
      <c r="L113" s="182" t="s">
        <v>190</v>
      </c>
      <c r="M113" s="169"/>
    </row>
    <row r="114" spans="1:13" s="65" customFormat="1" ht="15">
      <c r="A114" s="3"/>
      <c r="B114" s="3"/>
      <c r="C114" s="183" t="s">
        <v>274</v>
      </c>
      <c r="D114" s="175" t="s">
        <v>77</v>
      </c>
      <c r="E114" s="194"/>
      <c r="F114" s="179">
        <v>0.0021</v>
      </c>
      <c r="G114" s="194"/>
      <c r="H114" s="179">
        <v>0.0021</v>
      </c>
      <c r="I114" s="194"/>
      <c r="J114" s="179">
        <v>0.0021</v>
      </c>
      <c r="K114" s="193">
        <f t="shared" si="6"/>
        <v>0</v>
      </c>
      <c r="L114" s="182" t="s">
        <v>191</v>
      </c>
      <c r="M114" s="169"/>
    </row>
    <row r="115" spans="1:13" s="65" customFormat="1" ht="15">
      <c r="A115" s="3"/>
      <c r="B115" s="3"/>
      <c r="C115" s="183" t="s">
        <v>106</v>
      </c>
      <c r="D115" s="175" t="s">
        <v>107</v>
      </c>
      <c r="E115" s="194"/>
      <c r="F115" s="179">
        <v>2.4E-05</v>
      </c>
      <c r="G115" s="194"/>
      <c r="H115" s="179">
        <v>2.4E-05</v>
      </c>
      <c r="I115" s="194"/>
      <c r="J115" s="179">
        <v>2.4E-05</v>
      </c>
      <c r="K115" s="193">
        <f t="shared" si="6"/>
        <v>0</v>
      </c>
      <c r="L115" s="182" t="s">
        <v>189</v>
      </c>
      <c r="M115" s="169"/>
    </row>
    <row r="116" spans="1:13" s="65" customFormat="1" ht="15">
      <c r="A116" s="3"/>
      <c r="B116" s="3"/>
      <c r="C116" s="183" t="s">
        <v>108</v>
      </c>
      <c r="D116" s="175" t="s">
        <v>109</v>
      </c>
      <c r="E116" s="194"/>
      <c r="F116" s="179">
        <v>0.0023</v>
      </c>
      <c r="G116" s="194"/>
      <c r="H116" s="179">
        <v>0.0023</v>
      </c>
      <c r="I116" s="194"/>
      <c r="J116" s="179">
        <v>0.0023</v>
      </c>
      <c r="K116" s="193">
        <f t="shared" si="6"/>
        <v>0</v>
      </c>
      <c r="L116" s="182" t="s">
        <v>190</v>
      </c>
      <c r="M116" s="169"/>
    </row>
    <row r="117" spans="1:13" s="65" customFormat="1" ht="15.75" thickBot="1">
      <c r="A117" s="3"/>
      <c r="B117" s="3"/>
      <c r="C117" s="196" t="s">
        <v>110</v>
      </c>
      <c r="D117" s="197" t="s">
        <v>111</v>
      </c>
      <c r="E117" s="198"/>
      <c r="F117" s="199">
        <v>0.029</v>
      </c>
      <c r="G117" s="198"/>
      <c r="H117" s="199">
        <v>0.029</v>
      </c>
      <c r="I117" s="198"/>
      <c r="J117" s="199">
        <v>0.029</v>
      </c>
      <c r="K117" s="200">
        <f t="shared" si="6"/>
        <v>0</v>
      </c>
      <c r="L117" s="201" t="s">
        <v>189</v>
      </c>
      <c r="M117" s="202"/>
    </row>
    <row r="118" spans="1:13" s="65" customFormat="1" ht="15">
      <c r="A118" s="3"/>
      <c r="B118" s="3"/>
      <c r="C118" s="203" t="s">
        <v>194</v>
      </c>
      <c r="D118" s="203"/>
      <c r="E118" s="178"/>
      <c r="F118" s="204"/>
      <c r="G118" s="178"/>
      <c r="H118" s="204"/>
      <c r="I118" s="178"/>
      <c r="J118" s="204"/>
      <c r="K118" s="178"/>
      <c r="L118" s="193"/>
      <c r="M118" s="205"/>
    </row>
    <row r="119" spans="1:13" s="65" customFormat="1" ht="15">
      <c r="A119" s="3"/>
      <c r="B119" s="3"/>
      <c r="C119" s="206" t="s">
        <v>78</v>
      </c>
      <c r="D119" s="207"/>
      <c r="E119" s="208"/>
      <c r="F119" s="208"/>
      <c r="G119" s="209"/>
      <c r="H119" s="210"/>
      <c r="I119" s="209"/>
      <c r="J119" s="210"/>
      <c r="K119" s="209"/>
      <c r="L119" s="207"/>
      <c r="M119" s="211"/>
    </row>
    <row r="120" spans="1:13" s="65" customFormat="1" ht="15">
      <c r="A120" s="3"/>
      <c r="B120" s="3"/>
      <c r="C120" s="206" t="s">
        <v>79</v>
      </c>
      <c r="D120" s="206"/>
      <c r="E120" s="206"/>
      <c r="F120" s="206"/>
      <c r="G120" s="206"/>
      <c r="H120" s="212"/>
      <c r="I120" s="206"/>
      <c r="J120" s="212"/>
      <c r="K120" s="206"/>
      <c r="L120" s="206"/>
      <c r="M120" s="213"/>
    </row>
    <row r="121" spans="1:13" s="65" customFormat="1" ht="15">
      <c r="A121" s="3"/>
      <c r="B121" s="3"/>
      <c r="C121" s="214"/>
      <c r="D121" s="206"/>
      <c r="E121" s="206"/>
      <c r="F121" s="206"/>
      <c r="G121" s="206"/>
      <c r="H121" s="212"/>
      <c r="I121" s="206"/>
      <c r="J121" s="212"/>
      <c r="K121" s="206"/>
      <c r="L121" s="206"/>
      <c r="M121" s="213"/>
    </row>
    <row r="122" spans="1:13" s="65" customFormat="1" ht="15">
      <c r="A122" s="3"/>
      <c r="B122" s="3"/>
      <c r="C122" s="215" t="s">
        <v>195</v>
      </c>
      <c r="D122" s="214"/>
      <c r="E122" s="214"/>
      <c r="F122" s="214"/>
      <c r="G122" s="214"/>
      <c r="H122" s="216"/>
      <c r="I122" s="214"/>
      <c r="J122" s="216"/>
      <c r="K122" s="214"/>
      <c r="L122" s="214"/>
      <c r="M122" s="211"/>
    </row>
    <row r="123" spans="1:13" s="65" customFormat="1" ht="15.75">
      <c r="A123" s="3"/>
      <c r="B123" s="3"/>
      <c r="C123" s="207"/>
      <c r="D123" s="207"/>
      <c r="E123" s="217" t="s">
        <v>196</v>
      </c>
      <c r="F123" s="19" t="s">
        <v>254</v>
      </c>
      <c r="G123" s="214"/>
      <c r="H123" s="216"/>
      <c r="I123" s="214"/>
      <c r="J123" s="216"/>
      <c r="K123" s="214"/>
      <c r="L123" s="214"/>
      <c r="M123" s="211"/>
    </row>
    <row r="124" spans="1:13" s="65" customFormat="1" ht="15.75">
      <c r="A124" s="3"/>
      <c r="B124" s="3"/>
      <c r="C124" s="207"/>
      <c r="D124" s="207"/>
      <c r="E124" s="217" t="s">
        <v>3</v>
      </c>
      <c r="F124" s="218">
        <f>IF(D58&gt;0,D58,H58)</f>
        <v>0</v>
      </c>
      <c r="G124" s="19" t="s">
        <v>255</v>
      </c>
      <c r="H124" s="216"/>
      <c r="I124" s="214"/>
      <c r="J124" s="216"/>
      <c r="K124" s="214"/>
      <c r="L124" s="214"/>
      <c r="M124" s="211"/>
    </row>
    <row r="125" spans="1:13" s="65" customFormat="1" ht="15">
      <c r="A125" s="3"/>
      <c r="B125" s="3"/>
      <c r="C125" s="207"/>
      <c r="D125" s="207"/>
      <c r="E125" s="217" t="s">
        <v>80</v>
      </c>
      <c r="F125" s="219">
        <f>F124*100/1000000*0.4536</f>
        <v>0</v>
      </c>
      <c r="G125" s="219"/>
      <c r="H125" s="216"/>
      <c r="I125" s="214"/>
      <c r="J125" s="216"/>
      <c r="K125" s="214"/>
      <c r="L125" s="214"/>
      <c r="M125" s="211"/>
    </row>
    <row r="126" spans="1:13" s="65" customFormat="1" ht="15">
      <c r="A126" s="3"/>
      <c r="B126" s="3"/>
      <c r="C126" s="214"/>
      <c r="D126" s="214"/>
      <c r="E126" s="214"/>
      <c r="F126" s="214"/>
      <c r="G126" s="214"/>
      <c r="H126" s="216"/>
      <c r="I126" s="214"/>
      <c r="J126" s="216"/>
      <c r="K126" s="214"/>
      <c r="L126" s="214"/>
      <c r="M126" s="211"/>
    </row>
    <row r="127" spans="1:13" s="65" customFormat="1" ht="15">
      <c r="A127" s="3"/>
      <c r="B127" s="3"/>
      <c r="C127" s="214"/>
      <c r="D127" s="214"/>
      <c r="E127" s="214"/>
      <c r="F127" s="214"/>
      <c r="G127" s="214"/>
      <c r="H127" s="216"/>
      <c r="I127" s="214"/>
      <c r="J127" s="216"/>
      <c r="K127" s="214"/>
      <c r="L127" s="214"/>
      <c r="M127" s="211"/>
    </row>
    <row r="128" spans="1:13" s="65" customFormat="1" ht="15.75" thickBot="1">
      <c r="A128" s="3"/>
      <c r="B128" s="3"/>
      <c r="C128" s="214"/>
      <c r="D128" s="214"/>
      <c r="E128" s="214"/>
      <c r="F128" s="214"/>
      <c r="G128" s="214"/>
      <c r="H128" s="216"/>
      <c r="I128" s="214"/>
      <c r="J128" s="216"/>
      <c r="K128" s="214"/>
      <c r="L128" s="214"/>
      <c r="M128" s="211"/>
    </row>
    <row r="129" spans="1:13" s="65" customFormat="1" ht="15">
      <c r="A129" s="3"/>
      <c r="B129" s="3"/>
      <c r="C129" s="144" t="s">
        <v>10</v>
      </c>
      <c r="D129" s="145"/>
      <c r="E129" s="146"/>
      <c r="F129" s="77"/>
      <c r="G129" s="77"/>
      <c r="H129" s="78"/>
      <c r="I129" s="77"/>
      <c r="J129" s="78"/>
      <c r="K129" s="77"/>
      <c r="L129" s="77"/>
      <c r="M129" s="73"/>
    </row>
    <row r="130" spans="1:13" s="65" customFormat="1" ht="15">
      <c r="A130" s="3"/>
      <c r="B130" s="3"/>
      <c r="C130" s="147" t="s">
        <v>137</v>
      </c>
      <c r="D130" s="148"/>
      <c r="E130" s="149"/>
      <c r="F130" s="77"/>
      <c r="G130" s="77"/>
      <c r="H130" s="78"/>
      <c r="I130" s="77"/>
      <c r="J130" s="78"/>
      <c r="K130" s="77"/>
      <c r="L130" s="77"/>
      <c r="M130" s="73"/>
    </row>
    <row r="131" spans="1:13" s="65" customFormat="1" ht="15">
      <c r="A131" s="3"/>
      <c r="B131" s="3"/>
      <c r="C131" s="147" t="s">
        <v>197</v>
      </c>
      <c r="D131" s="148"/>
      <c r="E131" s="149"/>
      <c r="F131" s="77"/>
      <c r="G131" s="77"/>
      <c r="H131" s="78"/>
      <c r="I131" s="77"/>
      <c r="J131" s="78"/>
      <c r="K131" s="77"/>
      <c r="L131" s="77"/>
      <c r="M131" s="73"/>
    </row>
    <row r="132" spans="1:13" s="65" customFormat="1" ht="15">
      <c r="A132" s="3"/>
      <c r="B132" s="3"/>
      <c r="C132" s="147" t="s">
        <v>198</v>
      </c>
      <c r="D132" s="148"/>
      <c r="E132" s="149"/>
      <c r="F132" s="77"/>
      <c r="G132" s="77"/>
      <c r="H132" s="78"/>
      <c r="I132" s="77"/>
      <c r="J132" s="78"/>
      <c r="K132" s="77"/>
      <c r="L132" s="77"/>
      <c r="M132" s="73"/>
    </row>
    <row r="133" spans="1:13" s="65" customFormat="1" ht="15.75" thickBot="1">
      <c r="A133" s="3"/>
      <c r="B133" s="3"/>
      <c r="C133" s="150">
        <v>1</v>
      </c>
      <c r="D133" s="151"/>
      <c r="E133" s="152"/>
      <c r="F133" s="77"/>
      <c r="G133" s="77"/>
      <c r="H133" s="78"/>
      <c r="I133" s="77"/>
      <c r="J133" s="78"/>
      <c r="K133" s="77"/>
      <c r="L133" s="77"/>
      <c r="M133" s="73"/>
    </row>
    <row r="134" spans="1:8" s="65" customFormat="1" ht="15">
      <c r="A134" s="3"/>
      <c r="B134" s="3"/>
      <c r="F134" s="66"/>
      <c r="H134" s="66"/>
    </row>
    <row r="135" spans="4:14" ht="15">
      <c r="D135" s="11"/>
      <c r="H135" s="9"/>
      <c r="N135" s="10"/>
    </row>
    <row r="136" spans="4:14" ht="15">
      <c r="D136" s="11"/>
      <c r="H136" s="9"/>
      <c r="N136" s="10"/>
    </row>
    <row r="137" spans="4:14" ht="15">
      <c r="D137" s="11"/>
      <c r="H137" s="9"/>
      <c r="N137" s="10"/>
    </row>
    <row r="138" spans="4:14" ht="15">
      <c r="D138" s="11"/>
      <c r="H138" s="9"/>
      <c r="N138" s="10"/>
    </row>
    <row r="139" spans="4:14" ht="14.25">
      <c r="D139" s="11"/>
      <c r="H139" s="9"/>
      <c r="N139" s="10"/>
    </row>
    <row r="140" spans="4:14" ht="14.25">
      <c r="D140" s="11"/>
      <c r="H140" s="9"/>
      <c r="N140" s="10"/>
    </row>
    <row r="141" spans="4:14" ht="14.25">
      <c r="D141" s="11"/>
      <c r="H141" s="9"/>
      <c r="N141" s="10"/>
    </row>
    <row r="142" spans="4:14" ht="14.25">
      <c r="D142" s="11"/>
      <c r="H142" s="9"/>
      <c r="N142" s="10"/>
    </row>
    <row r="143" spans="4:14" ht="14.25">
      <c r="D143" s="11"/>
      <c r="H143" s="9"/>
      <c r="N143" s="10"/>
    </row>
    <row r="144" spans="4:14" ht="14.25">
      <c r="D144" s="11"/>
      <c r="H144" s="9"/>
      <c r="N144" s="10"/>
    </row>
    <row r="145" spans="4:14" ht="14.25">
      <c r="D145" s="11"/>
      <c r="H145" s="9"/>
      <c r="N145" s="10"/>
    </row>
    <row r="146" spans="4:14" ht="14.25">
      <c r="D146" s="11"/>
      <c r="H146" s="9"/>
      <c r="N146" s="10"/>
    </row>
    <row r="147" spans="4:14" ht="14.25">
      <c r="D147" s="11"/>
      <c r="H147" s="9"/>
      <c r="N147" s="10"/>
    </row>
    <row r="148" spans="4:14" ht="14.25">
      <c r="D148" s="11"/>
      <c r="H148" s="9"/>
      <c r="N148" s="10"/>
    </row>
    <row r="149" spans="4:14" ht="14.25">
      <c r="D149" s="11"/>
      <c r="H149" s="9"/>
      <c r="N149" s="10"/>
    </row>
    <row r="150" spans="4:14" ht="14.25">
      <c r="D150" s="11"/>
      <c r="H150" s="9"/>
      <c r="N150" s="10"/>
    </row>
    <row r="151" spans="4:14" ht="14.25">
      <c r="D151" s="11"/>
      <c r="H151" s="9"/>
      <c r="N151" s="10"/>
    </row>
    <row r="152" spans="4:14" ht="14.25">
      <c r="D152" s="11"/>
      <c r="H152" s="9"/>
      <c r="N152" s="10"/>
    </row>
    <row r="153" spans="4:14" ht="14.25">
      <c r="D153" s="11"/>
      <c r="H153" s="9"/>
      <c r="N153" s="10"/>
    </row>
    <row r="154" spans="4:14" ht="14.25">
      <c r="D154" s="11"/>
      <c r="H154" s="9"/>
      <c r="N154" s="10"/>
    </row>
    <row r="155" spans="4:14" ht="14.25">
      <c r="D155" s="11"/>
      <c r="H155" s="9"/>
      <c r="N155" s="10"/>
    </row>
    <row r="156" spans="4:14" ht="14.25">
      <c r="D156" s="11"/>
      <c r="H156" s="9"/>
      <c r="N156" s="10"/>
    </row>
    <row r="157" spans="4:14" ht="14.25">
      <c r="D157" s="11"/>
      <c r="H157" s="9"/>
      <c r="N157" s="10"/>
    </row>
    <row r="158" spans="4:14" ht="14.25">
      <c r="D158" s="11"/>
      <c r="H158" s="9"/>
      <c r="N158" s="10"/>
    </row>
    <row r="159" spans="4:14" ht="14.25">
      <c r="D159" s="11"/>
      <c r="H159" s="9"/>
      <c r="N159" s="10"/>
    </row>
    <row r="160" spans="4:14" ht="14.25">
      <c r="D160" s="11"/>
      <c r="H160" s="9"/>
      <c r="N160" s="10"/>
    </row>
    <row r="161" spans="4:14" ht="14.25">
      <c r="D161" s="11"/>
      <c r="H161" s="9"/>
      <c r="N161" s="10"/>
    </row>
    <row r="162" spans="4:14" ht="14.25">
      <c r="D162" s="11"/>
      <c r="H162" s="9"/>
      <c r="N162" s="10"/>
    </row>
    <row r="163" spans="4:14" ht="14.25">
      <c r="D163" s="11"/>
      <c r="H163" s="9"/>
      <c r="N163" s="10"/>
    </row>
    <row r="164" spans="4:14" ht="14.25">
      <c r="D164" s="11"/>
      <c r="H164" s="9"/>
      <c r="N164" s="10"/>
    </row>
    <row r="165" spans="4:14" ht="14.25">
      <c r="D165" s="11"/>
      <c r="H165" s="9"/>
      <c r="N165" s="10"/>
    </row>
    <row r="166" spans="4:14" ht="14.25">
      <c r="D166" s="11"/>
      <c r="H166" s="9"/>
      <c r="N166" s="10"/>
    </row>
    <row r="167" spans="4:14" ht="14.25">
      <c r="D167" s="11"/>
      <c r="H167" s="9"/>
      <c r="N167" s="10"/>
    </row>
    <row r="168" spans="4:14" ht="14.25">
      <c r="D168" s="11"/>
      <c r="H168" s="9"/>
      <c r="N168" s="10"/>
    </row>
    <row r="169" spans="4:14" ht="14.25">
      <c r="D169" s="11"/>
      <c r="H169" s="9"/>
      <c r="N169" s="10"/>
    </row>
    <row r="170" spans="4:14" ht="14.25">
      <c r="D170" s="11"/>
      <c r="H170" s="9"/>
      <c r="N170" s="10"/>
    </row>
    <row r="171" spans="4:14" ht="14.25">
      <c r="D171" s="11"/>
      <c r="H171" s="9"/>
      <c r="N171" s="10"/>
    </row>
    <row r="172" spans="4:14" ht="14.25">
      <c r="D172" s="11"/>
      <c r="H172" s="9"/>
      <c r="N172" s="10"/>
    </row>
    <row r="173" spans="4:14" ht="14.25">
      <c r="D173" s="11"/>
      <c r="H173" s="9"/>
      <c r="N173" s="10"/>
    </row>
    <row r="174" spans="4:14" ht="14.25">
      <c r="D174" s="11"/>
      <c r="H174" s="9"/>
      <c r="N174" s="10"/>
    </row>
    <row r="175" spans="4:14" ht="14.25">
      <c r="D175" s="11"/>
      <c r="H175" s="9"/>
      <c r="N175" s="10"/>
    </row>
    <row r="176" spans="4:14" ht="14.25">
      <c r="D176" s="11"/>
      <c r="H176" s="9"/>
      <c r="N176" s="10"/>
    </row>
    <row r="177" spans="4:14" ht="14.25">
      <c r="D177" s="11"/>
      <c r="H177" s="9"/>
      <c r="N177" s="10"/>
    </row>
    <row r="178" spans="4:14" ht="14.25">
      <c r="D178" s="11"/>
      <c r="H178" s="9"/>
      <c r="N178" s="10"/>
    </row>
    <row r="179" spans="4:14" ht="14.25">
      <c r="D179" s="11"/>
      <c r="H179" s="9"/>
      <c r="N179" s="10"/>
    </row>
    <row r="180" spans="4:14" ht="14.25">
      <c r="D180" s="11"/>
      <c r="H180" s="9"/>
      <c r="N180" s="10"/>
    </row>
    <row r="181" spans="4:14" ht="14.25">
      <c r="D181" s="11"/>
      <c r="H181" s="9"/>
      <c r="N181" s="10"/>
    </row>
    <row r="182" spans="4:14" ht="14.25">
      <c r="D182" s="11"/>
      <c r="H182" s="9"/>
      <c r="N182" s="10"/>
    </row>
    <row r="183" spans="4:14" ht="14.25">
      <c r="D183" s="11"/>
      <c r="H183" s="9"/>
      <c r="N183" s="10"/>
    </row>
    <row r="184" spans="4:14" ht="14.25">
      <c r="D184" s="11"/>
      <c r="H184" s="9"/>
      <c r="N184" s="10"/>
    </row>
    <row r="185" spans="4:14" ht="14.25">
      <c r="D185" s="11"/>
      <c r="H185" s="9"/>
      <c r="N185" s="10"/>
    </row>
    <row r="186" spans="4:14" ht="14.25">
      <c r="D186" s="11"/>
      <c r="H186" s="9"/>
      <c r="N186" s="10"/>
    </row>
    <row r="187" spans="4:14" ht="14.25">
      <c r="D187" s="11"/>
      <c r="H187" s="9"/>
      <c r="N187" s="10"/>
    </row>
    <row r="188" spans="4:14" ht="14.25">
      <c r="D188" s="11"/>
      <c r="H188" s="9"/>
      <c r="N188" s="10"/>
    </row>
    <row r="189" spans="4:14" ht="14.25">
      <c r="D189" s="11"/>
      <c r="H189" s="9"/>
      <c r="N189" s="10"/>
    </row>
    <row r="190" spans="4:14" ht="14.25">
      <c r="D190" s="11"/>
      <c r="H190" s="9"/>
      <c r="N190" s="10"/>
    </row>
    <row r="191" spans="4:14" ht="14.25">
      <c r="D191" s="11"/>
      <c r="H191" s="9"/>
      <c r="N191" s="10"/>
    </row>
    <row r="192" spans="4:14" ht="14.25">
      <c r="D192" s="11"/>
      <c r="H192" s="9"/>
      <c r="N192" s="10"/>
    </row>
    <row r="193" spans="4:14" ht="14.25">
      <c r="D193" s="11"/>
      <c r="H193" s="9"/>
      <c r="N193" s="10"/>
    </row>
    <row r="194" spans="4:14" ht="14.25">
      <c r="D194" s="11"/>
      <c r="H194" s="9"/>
      <c r="N194" s="10"/>
    </row>
    <row r="195" spans="4:14" ht="14.25">
      <c r="D195" s="11"/>
      <c r="H195" s="9"/>
      <c r="N195" s="10"/>
    </row>
    <row r="196" spans="4:14" ht="14.25">
      <c r="D196" s="11"/>
      <c r="H196" s="9"/>
      <c r="N196" s="10"/>
    </row>
    <row r="197" spans="4:14" ht="14.25">
      <c r="D197" s="11"/>
      <c r="H197" s="9"/>
      <c r="N197" s="10"/>
    </row>
    <row r="198" spans="4:14" ht="14.25">
      <c r="D198" s="11"/>
      <c r="H198" s="9"/>
      <c r="N198" s="10"/>
    </row>
    <row r="199" spans="4:14" ht="14.25">
      <c r="D199" s="11"/>
      <c r="H199" s="9"/>
      <c r="N199" s="10"/>
    </row>
    <row r="200" spans="4:14" ht="14.25">
      <c r="D200" s="11"/>
      <c r="H200" s="9"/>
      <c r="N200" s="10"/>
    </row>
    <row r="201" spans="4:14" ht="14.25">
      <c r="D201" s="11"/>
      <c r="H201" s="9"/>
      <c r="N201" s="10"/>
    </row>
    <row r="202" spans="4:14" ht="14.25">
      <c r="D202" s="11"/>
      <c r="H202" s="9"/>
      <c r="N202" s="10"/>
    </row>
    <row r="203" spans="4:14" ht="14.25">
      <c r="D203" s="11"/>
      <c r="H203" s="9"/>
      <c r="N203" s="10"/>
    </row>
    <row r="204" spans="4:14" ht="14.25">
      <c r="D204" s="11"/>
      <c r="H204" s="9"/>
      <c r="N204" s="10"/>
    </row>
    <row r="205" spans="4:14" ht="14.25">
      <c r="D205" s="11"/>
      <c r="H205" s="9"/>
      <c r="N205" s="10"/>
    </row>
    <row r="206" spans="4:14" ht="14.25">
      <c r="D206" s="11"/>
      <c r="H206" s="9"/>
      <c r="N206" s="10"/>
    </row>
    <row r="207" spans="4:14" ht="14.25">
      <c r="D207" s="11"/>
      <c r="H207" s="9"/>
      <c r="N207" s="10"/>
    </row>
    <row r="208" spans="4:14" ht="14.25">
      <c r="D208" s="11"/>
      <c r="H208" s="9"/>
      <c r="N208" s="10"/>
    </row>
    <row r="209" spans="4:14" ht="14.25">
      <c r="D209" s="11"/>
      <c r="H209" s="9"/>
      <c r="N209" s="10"/>
    </row>
    <row r="210" spans="4:14" ht="14.25">
      <c r="D210" s="11"/>
      <c r="H210" s="9"/>
      <c r="N210" s="10"/>
    </row>
    <row r="211" spans="4:14" ht="14.25">
      <c r="D211" s="11"/>
      <c r="H211" s="9"/>
      <c r="N211" s="10"/>
    </row>
    <row r="212" spans="4:14" ht="14.25">
      <c r="D212" s="11"/>
      <c r="H212" s="9"/>
      <c r="N212" s="10"/>
    </row>
    <row r="213" spans="4:14" ht="14.25">
      <c r="D213" s="11"/>
      <c r="H213" s="9"/>
      <c r="N213" s="10"/>
    </row>
    <row r="214" spans="4:14" ht="14.25">
      <c r="D214" s="11"/>
      <c r="H214" s="9"/>
      <c r="N214" s="10"/>
    </row>
    <row r="215" spans="4:14" ht="14.25">
      <c r="D215" s="11"/>
      <c r="H215" s="9"/>
      <c r="N215" s="10"/>
    </row>
    <row r="216" spans="4:14" ht="14.25">
      <c r="D216" s="11"/>
      <c r="H216" s="9"/>
      <c r="N216" s="10"/>
    </row>
    <row r="217" spans="4:14" ht="14.25">
      <c r="D217" s="11"/>
      <c r="H217" s="9"/>
      <c r="N217" s="10"/>
    </row>
    <row r="218" spans="4:14" ht="14.25">
      <c r="D218" s="11"/>
      <c r="H218" s="9"/>
      <c r="N218" s="10"/>
    </row>
    <row r="219" spans="4:14" ht="14.25">
      <c r="D219" s="11"/>
      <c r="H219" s="9"/>
      <c r="N219" s="10"/>
    </row>
    <row r="220" spans="4:14" ht="14.25">
      <c r="D220" s="11"/>
      <c r="H220" s="9"/>
      <c r="N220" s="10"/>
    </row>
    <row r="221" spans="4:14" ht="14.25">
      <c r="D221" s="11"/>
      <c r="H221" s="9"/>
      <c r="N221" s="10"/>
    </row>
    <row r="222" spans="4:14" ht="14.25">
      <c r="D222" s="11"/>
      <c r="H222" s="9"/>
      <c r="N222" s="10"/>
    </row>
    <row r="223" spans="4:14" ht="14.25">
      <c r="D223" s="11"/>
      <c r="H223" s="9"/>
      <c r="N223" s="10"/>
    </row>
    <row r="224" spans="4:14" ht="14.25">
      <c r="D224" s="11"/>
      <c r="H224" s="9"/>
      <c r="N224" s="10"/>
    </row>
    <row r="225" spans="4:14" ht="14.25">
      <c r="D225" s="11"/>
      <c r="H225" s="9"/>
      <c r="N225" s="10"/>
    </row>
    <row r="226" spans="4:14" ht="14.25">
      <c r="D226" s="11"/>
      <c r="H226" s="9"/>
      <c r="N226" s="10"/>
    </row>
    <row r="227" spans="4:14" ht="14.25">
      <c r="D227" s="11"/>
      <c r="H227" s="9"/>
      <c r="N227" s="10"/>
    </row>
    <row r="228" spans="4:14" ht="14.25">
      <c r="D228" s="11"/>
      <c r="H228" s="9"/>
      <c r="N228" s="10"/>
    </row>
    <row r="229" spans="4:14" ht="14.25">
      <c r="D229" s="11"/>
      <c r="H229" s="9"/>
      <c r="N229" s="10"/>
    </row>
    <row r="230" spans="4:14" ht="14.25">
      <c r="D230" s="11"/>
      <c r="H230" s="9"/>
      <c r="N230" s="10"/>
    </row>
    <row r="231" spans="4:14" ht="14.25">
      <c r="D231" s="11"/>
      <c r="H231" s="9"/>
      <c r="N231" s="10"/>
    </row>
    <row r="232" ht="14.25">
      <c r="E232" s="11"/>
    </row>
    <row r="233" ht="14.25">
      <c r="E233" s="11"/>
    </row>
    <row r="234" ht="14.25">
      <c r="E234" s="11"/>
    </row>
    <row r="235" ht="14.25">
      <c r="E235" s="11"/>
    </row>
    <row r="236" ht="14.25">
      <c r="E236" s="11"/>
    </row>
    <row r="237" ht="14.25">
      <c r="E237" s="11"/>
    </row>
    <row r="238" ht="14.25">
      <c r="E238" s="11"/>
    </row>
    <row r="239" ht="14.25">
      <c r="E239" s="11"/>
    </row>
    <row r="240" ht="14.25">
      <c r="E240" s="11"/>
    </row>
    <row r="241" ht="14.25">
      <c r="E241" s="11"/>
    </row>
    <row r="242" ht="14.25">
      <c r="E242" s="11"/>
    </row>
    <row r="243" ht="14.25">
      <c r="E243" s="11"/>
    </row>
    <row r="244" ht="14.25">
      <c r="E244" s="11"/>
    </row>
    <row r="245" ht="14.25">
      <c r="E245" s="11"/>
    </row>
    <row r="246" ht="14.25">
      <c r="E246" s="11"/>
    </row>
    <row r="247" ht="14.25">
      <c r="E247" s="11"/>
    </row>
    <row r="248" ht="14.25">
      <c r="E248" s="11"/>
    </row>
    <row r="249" ht="14.25">
      <c r="E249" s="11"/>
    </row>
  </sheetData>
  <sheetProtection sheet="1" objects="1" scenarios="1"/>
  <mergeCells count="14">
    <mergeCell ref="C5:H5"/>
    <mergeCell ref="E62:J62"/>
    <mergeCell ref="I22:I23"/>
    <mergeCell ref="E7:G7"/>
    <mergeCell ref="E22:F22"/>
    <mergeCell ref="J7:K7"/>
    <mergeCell ref="H22:H23"/>
    <mergeCell ref="C3:D3"/>
    <mergeCell ref="L61:L63"/>
    <mergeCell ref="E61:J61"/>
    <mergeCell ref="E63:F63"/>
    <mergeCell ref="G63:H63"/>
    <mergeCell ref="I63:J63"/>
    <mergeCell ref="C4:H4"/>
  </mergeCells>
  <printOptions/>
  <pageMargins left="0.7" right="0.7" top="0.75" bottom="0.75" header="0.3" footer="0.3"/>
  <pageSetup horizontalDpi="600" verticalDpi="600" orientation="landscape" scale="62" r:id="rId2"/>
  <colBreaks count="1" manualBreakCount="1">
    <brk id="19" max="65535" man="1"/>
  </colBreaks>
  <drawing r:id="rId1"/>
</worksheet>
</file>

<file path=xl/worksheets/sheet5.xml><?xml version="1.0" encoding="utf-8"?>
<worksheet xmlns="http://schemas.openxmlformats.org/spreadsheetml/2006/main" xmlns:r="http://schemas.openxmlformats.org/officeDocument/2006/relationships">
  <sheetPr>
    <tabColor theme="3" tint="-0.4999699890613556"/>
  </sheetPr>
  <dimension ref="A1:H37"/>
  <sheetViews>
    <sheetView showGridLines="0" zoomScalePageLayoutView="0" workbookViewId="0" topLeftCell="A1">
      <selection activeCell="A1" sqref="A1"/>
    </sheetView>
  </sheetViews>
  <sheetFormatPr defaultColWidth="9.140625" defaultRowHeight="15"/>
  <cols>
    <col min="1" max="1" width="9.00390625" style="3" customWidth="1"/>
    <col min="2" max="2" width="17.421875" style="3" customWidth="1"/>
    <col min="3" max="3" width="87.57421875" style="0" customWidth="1"/>
    <col min="17" max="17" width="18.140625" style="0" customWidth="1"/>
  </cols>
  <sheetData>
    <row r="1" ht="47.25" customHeight="1">
      <c r="C1" s="29"/>
    </row>
    <row r="2" ht="22.5" customHeight="1">
      <c r="C2" s="315" t="s">
        <v>121</v>
      </c>
    </row>
    <row r="3" ht="22.5" customHeight="1">
      <c r="C3" s="316" t="s">
        <v>297</v>
      </c>
    </row>
    <row r="4" spans="4:7" ht="8.25" customHeight="1">
      <c r="D4" s="30"/>
      <c r="E4" s="30"/>
      <c r="F4" s="30"/>
      <c r="G4" s="30"/>
    </row>
    <row r="5" spans="1:7" ht="15.75" thickBot="1">
      <c r="A5" s="138"/>
      <c r="B5" s="138"/>
      <c r="C5" s="161"/>
      <c r="D5" s="9"/>
      <c r="E5" s="30"/>
      <c r="F5" s="30"/>
      <c r="G5" s="30"/>
    </row>
    <row r="6" spans="1:7" ht="34.5" customHeight="1" thickBot="1">
      <c r="A6" s="140"/>
      <c r="B6" s="140"/>
      <c r="C6" s="160" t="s">
        <v>242</v>
      </c>
      <c r="D6" s="30"/>
      <c r="E6" s="30"/>
      <c r="F6" s="30"/>
      <c r="G6" s="30"/>
    </row>
    <row r="7" spans="1:7" ht="15.75" thickBot="1">
      <c r="A7" s="138"/>
      <c r="B7" s="138"/>
      <c r="D7" s="30"/>
      <c r="E7" s="30"/>
      <c r="F7" s="30"/>
      <c r="G7" s="30"/>
    </row>
    <row r="8" spans="1:8" ht="47.25">
      <c r="A8" s="138"/>
      <c r="B8" s="138"/>
      <c r="C8" s="278" t="s">
        <v>214</v>
      </c>
      <c r="D8" s="83"/>
      <c r="E8" s="83"/>
      <c r="F8" s="83"/>
      <c r="G8" s="83"/>
      <c r="H8" s="83"/>
    </row>
    <row r="9" spans="1:8" ht="15.75">
      <c r="A9" s="138"/>
      <c r="B9" s="138"/>
      <c r="C9" s="279" t="s">
        <v>217</v>
      </c>
      <c r="D9" s="83"/>
      <c r="E9" s="83"/>
      <c r="F9" s="83"/>
      <c r="G9" s="83"/>
      <c r="H9" s="83"/>
    </row>
    <row r="10" spans="1:8" ht="15.75">
      <c r="A10" s="138"/>
      <c r="B10" s="138"/>
      <c r="C10" s="280" t="s">
        <v>211</v>
      </c>
      <c r="D10" s="83"/>
      <c r="E10" s="1"/>
      <c r="F10" s="83"/>
      <c r="G10" s="83"/>
      <c r="H10" s="83"/>
    </row>
    <row r="11" spans="1:8" ht="15.75">
      <c r="A11" s="138"/>
      <c r="B11" s="138"/>
      <c r="C11" s="281" t="s">
        <v>212</v>
      </c>
      <c r="D11" s="83"/>
      <c r="E11" s="83"/>
      <c r="F11" s="83"/>
      <c r="G11" s="83"/>
      <c r="H11" s="83"/>
    </row>
    <row r="12" spans="1:8" ht="47.25">
      <c r="A12" s="139"/>
      <c r="B12" s="139"/>
      <c r="C12" s="282" t="s">
        <v>213</v>
      </c>
      <c r="D12" s="83"/>
      <c r="E12" s="1"/>
      <c r="F12" s="83"/>
      <c r="G12" s="83"/>
      <c r="H12" s="83"/>
    </row>
    <row r="13" spans="3:8" ht="15.75" thickBot="1">
      <c r="C13" s="283" t="s">
        <v>221</v>
      </c>
      <c r="D13" s="83"/>
      <c r="E13" s="1"/>
      <c r="F13" s="83"/>
      <c r="G13" s="83"/>
      <c r="H13" s="83"/>
    </row>
    <row r="14" spans="3:8" ht="15">
      <c r="C14" s="220"/>
      <c r="D14" s="83"/>
      <c r="E14" s="1"/>
      <c r="F14" s="83"/>
      <c r="G14" s="83"/>
      <c r="H14" s="83"/>
    </row>
    <row r="15" spans="3:8" ht="21" thickBot="1">
      <c r="C15" s="221" t="s">
        <v>256</v>
      </c>
      <c r="D15" s="83"/>
      <c r="E15" s="1"/>
      <c r="F15" s="83"/>
      <c r="G15" s="83"/>
      <c r="H15" s="83"/>
    </row>
    <row r="16" spans="3:8" ht="31.5" customHeight="1">
      <c r="C16" s="308" t="s">
        <v>292</v>
      </c>
      <c r="D16" s="83"/>
      <c r="E16" s="1"/>
      <c r="F16" s="83"/>
      <c r="G16" s="83"/>
      <c r="H16" s="83"/>
    </row>
    <row r="17" spans="3:8" ht="63.75" customHeight="1">
      <c r="C17" s="309" t="s">
        <v>293</v>
      </c>
      <c r="D17" s="83"/>
      <c r="E17" s="1"/>
      <c r="F17" s="83"/>
      <c r="G17" s="83"/>
      <c r="H17" s="83"/>
    </row>
    <row r="18" spans="3:8" ht="48" customHeight="1">
      <c r="C18" s="309" t="s">
        <v>294</v>
      </c>
      <c r="D18" s="83"/>
      <c r="E18" s="1"/>
      <c r="F18" s="83"/>
      <c r="G18" s="83"/>
      <c r="H18" s="83"/>
    </row>
    <row r="19" spans="3:8" ht="34.5" customHeight="1" thickBot="1">
      <c r="C19" s="310" t="s">
        <v>295</v>
      </c>
      <c r="D19" s="83"/>
      <c r="E19" s="1"/>
      <c r="F19" s="83"/>
      <c r="G19" s="83"/>
      <c r="H19" s="83"/>
    </row>
    <row r="20" spans="1:8" s="314" customFormat="1" ht="20.25" customHeight="1">
      <c r="A20" s="311"/>
      <c r="B20" s="311"/>
      <c r="C20" s="312" t="s">
        <v>296</v>
      </c>
      <c r="D20" s="313"/>
      <c r="E20" s="1"/>
      <c r="F20" s="313"/>
      <c r="G20" s="313"/>
      <c r="H20" s="313"/>
    </row>
    <row r="21" spans="1:8" s="314" customFormat="1" ht="20.25" customHeight="1">
      <c r="A21" s="311"/>
      <c r="B21" s="311"/>
      <c r="C21" s="317"/>
      <c r="D21" s="313"/>
      <c r="E21" s="1"/>
      <c r="F21" s="313"/>
      <c r="G21" s="313"/>
      <c r="H21" s="313"/>
    </row>
    <row r="22" spans="3:8" ht="15">
      <c r="C22" s="6"/>
      <c r="D22" s="83"/>
      <c r="E22" s="1"/>
      <c r="F22" s="83"/>
      <c r="G22" s="83"/>
      <c r="H22" s="83"/>
    </row>
    <row r="23" spans="3:6" ht="15">
      <c r="C23" s="2"/>
      <c r="D23" s="5"/>
      <c r="E23" s="1"/>
      <c r="F23" s="5"/>
    </row>
    <row r="24" spans="3:6" ht="15">
      <c r="C24" s="2"/>
      <c r="D24" s="5"/>
      <c r="E24" s="1"/>
      <c r="F24" s="5"/>
    </row>
    <row r="25" spans="3:6" ht="15">
      <c r="C25" s="2"/>
      <c r="D25" s="5"/>
      <c r="E25" s="1"/>
      <c r="F25" s="5"/>
    </row>
    <row r="27" ht="15">
      <c r="C27" s="158" t="s">
        <v>251</v>
      </c>
    </row>
    <row r="28" ht="15.75" thickBot="1">
      <c r="C28" s="124"/>
    </row>
    <row r="29" ht="82.5" customHeight="1" thickBot="1">
      <c r="C29" s="159" t="s">
        <v>252</v>
      </c>
    </row>
    <row r="30" ht="14.25">
      <c r="C30" s="125"/>
    </row>
    <row r="31" ht="14.25">
      <c r="C31" s="125"/>
    </row>
    <row r="32" ht="14.25">
      <c r="C32" s="125"/>
    </row>
    <row r="33" ht="14.25">
      <c r="C33" s="125"/>
    </row>
    <row r="34" ht="14.25">
      <c r="C34" s="125"/>
    </row>
    <row r="35" ht="14.25">
      <c r="C35" s="125"/>
    </row>
    <row r="36" ht="14.25">
      <c r="C36" s="125"/>
    </row>
    <row r="37" ht="14.25">
      <c r="C37" s="125"/>
    </row>
  </sheetData>
  <sheetProtection sheet="1"/>
  <hyperlinks>
    <hyperlink ref="C11" r:id="rId1" display="http://www.epa.gov/ttn/chief/ap42/ch01/final/c01s04.pdf"/>
    <hyperlink ref="C9" r:id="rId2" display="http://www.epa.gov/ttn/chief/ap42/ch09/final/c9s11-1.pdf"/>
    <hyperlink ref="C20" r:id="rId3" display="1For details refer to the Environmental Reporting and Disclosure Bylaw available at the ChemTRAC website"/>
  </hyperlinks>
  <printOptions/>
  <pageMargins left="0.7" right="0.7" top="0.75" bottom="0.75" header="0.3" footer="0.3"/>
  <pageSetup horizontalDpi="600" verticalDpi="600" orientation="portrait"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2009-10-01T16:22:46Z</cp:lastPrinted>
  <dcterms:created xsi:type="dcterms:W3CDTF">2009-05-12T13:05:54Z</dcterms:created>
  <dcterms:modified xsi:type="dcterms:W3CDTF">2014-03-20T21:06:05Z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