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480" windowHeight="8220" activeTab="0"/>
  </bookViews>
  <sheets>
    <sheet name="Instructions" sheetId="1" r:id="rId1"/>
    <sheet name="Input-Output" sheetId="2" r:id="rId2"/>
    <sheet name="All Substances" sheetId="3" r:id="rId3"/>
    <sheet name="Calculations" sheetId="4" r:id="rId4"/>
    <sheet name="References" sheetId="5" r:id="rId5"/>
  </sheets>
  <definedNames>
    <definedName name="_xlnm.Print_Area" localSheetId="0">'Instructions'!$C$1:$D$28</definedName>
  </definedNames>
  <calcPr fullCalcOnLoad="1"/>
</workbook>
</file>

<file path=xl/sharedStrings.xml><?xml version="1.0" encoding="utf-8"?>
<sst xmlns="http://schemas.openxmlformats.org/spreadsheetml/2006/main" count="769" uniqueCount="225">
  <si>
    <t>Oil Type</t>
  </si>
  <si>
    <t>Select</t>
  </si>
  <si>
    <t>No. 1 Fuel Oil</t>
  </si>
  <si>
    <t>No. 2 Fuel Oil</t>
  </si>
  <si>
    <t>No. 4 Fuel Oil</t>
  </si>
  <si>
    <t>No. 5 Fuel Oil</t>
  </si>
  <si>
    <t>No. 6 (Bunker C) Fuel Oil</t>
  </si>
  <si>
    <t>%</t>
  </si>
  <si>
    <t>Contaminant</t>
  </si>
  <si>
    <t>CAS#</t>
  </si>
  <si>
    <t>Low NOx</t>
  </si>
  <si>
    <t>Yes</t>
  </si>
  <si>
    <t>No</t>
  </si>
  <si>
    <t>Fuel</t>
  </si>
  <si>
    <t>Control</t>
  </si>
  <si>
    <t>CAS #</t>
  </si>
  <si>
    <t>litres</t>
  </si>
  <si>
    <t>No. 6</t>
  </si>
  <si>
    <t>None</t>
  </si>
  <si>
    <t>Sulphur trioxide</t>
  </si>
  <si>
    <t>Sulphur dioxide</t>
  </si>
  <si>
    <t>Carbon monoxide</t>
  </si>
  <si>
    <t>PM</t>
  </si>
  <si>
    <t>No. 5</t>
  </si>
  <si>
    <t>No. 4</t>
  </si>
  <si>
    <t>Distillate</t>
  </si>
  <si>
    <t>TOC</t>
  </si>
  <si>
    <t>Methane</t>
  </si>
  <si>
    <t>NMTOC</t>
  </si>
  <si>
    <t>PM10</t>
  </si>
  <si>
    <t>POM</t>
  </si>
  <si>
    <t>Formaldehyde</t>
  </si>
  <si>
    <t>Benzene</t>
  </si>
  <si>
    <t>Ethylbenzene</t>
  </si>
  <si>
    <t>Naphthalene</t>
  </si>
  <si>
    <t>1,1,1-Trichloroethane</t>
  </si>
  <si>
    <t>Toluene</t>
  </si>
  <si>
    <t>o-Xylene</t>
  </si>
  <si>
    <t>Acenaphtylene</t>
  </si>
  <si>
    <t>Anthracene</t>
  </si>
  <si>
    <t>Benz(a)anthracene</t>
  </si>
  <si>
    <t>Benzo(b,k)fluoranthene</t>
  </si>
  <si>
    <t>Benzo(g,h,i)perylene</t>
  </si>
  <si>
    <t>Chrysene</t>
  </si>
  <si>
    <t>Dibenzo(a,h)anthracene</t>
  </si>
  <si>
    <t>Fluoranthene</t>
  </si>
  <si>
    <t>Fluorene</t>
  </si>
  <si>
    <t>Phenanthrene</t>
  </si>
  <si>
    <t>Pyrene</t>
  </si>
  <si>
    <t>Antimony</t>
  </si>
  <si>
    <t>Arsenic</t>
  </si>
  <si>
    <t>Barium</t>
  </si>
  <si>
    <t>Beryllium</t>
  </si>
  <si>
    <t>Chloride</t>
  </si>
  <si>
    <t>Cobalt</t>
  </si>
  <si>
    <t>Copper</t>
  </si>
  <si>
    <t>Fluoride</t>
  </si>
  <si>
    <t>Molybdenum</t>
  </si>
  <si>
    <t>Selenium</t>
  </si>
  <si>
    <t>Vanadium</t>
  </si>
  <si>
    <t>Zinc</t>
  </si>
  <si>
    <r>
      <t>Emission Factor (lb/10</t>
    </r>
    <r>
      <rPr>
        <b/>
        <vertAlign val="superscript"/>
        <sz val="12"/>
        <color indexed="8"/>
        <rFont val="Times New Roman"/>
        <family val="1"/>
      </rPr>
      <t>3</t>
    </r>
    <r>
      <rPr>
        <b/>
        <sz val="12"/>
        <color indexed="8"/>
        <rFont val="Times New Roman"/>
        <family val="1"/>
      </rPr>
      <t xml:space="preserve"> gal)</t>
    </r>
  </si>
  <si>
    <t>Emission Rate (kg/yr)</t>
  </si>
  <si>
    <t>7446-09-5</t>
  </si>
  <si>
    <t>11104-93-1</t>
  </si>
  <si>
    <t>630-08-0</t>
  </si>
  <si>
    <t>n/a</t>
  </si>
  <si>
    <t>74-82-8</t>
  </si>
  <si>
    <t>7446-11-9</t>
  </si>
  <si>
    <t>10024-97-2</t>
  </si>
  <si>
    <t>Nitrous Oxide</t>
  </si>
  <si>
    <t>50-00-0</t>
  </si>
  <si>
    <t>71-42-3</t>
  </si>
  <si>
    <t>100-41-4</t>
  </si>
  <si>
    <t>91-20-3</t>
  </si>
  <si>
    <t>71-55-6</t>
  </si>
  <si>
    <t>108-88-3</t>
  </si>
  <si>
    <t>95-47-6</t>
  </si>
  <si>
    <t>208-96-8</t>
  </si>
  <si>
    <t>120-12-7</t>
  </si>
  <si>
    <t>55-56-3</t>
  </si>
  <si>
    <t>205-99-2</t>
  </si>
  <si>
    <t>191-24-2</t>
  </si>
  <si>
    <t>218-01-9</t>
  </si>
  <si>
    <t>53-70-3</t>
  </si>
  <si>
    <t>206-44-0</t>
  </si>
  <si>
    <t>86-73-7</t>
  </si>
  <si>
    <t>Indeno(1,2,3-cd)pyrene</t>
  </si>
  <si>
    <t>193-39-5</t>
  </si>
  <si>
    <t>85-01-8</t>
  </si>
  <si>
    <t>129-00-0</t>
  </si>
  <si>
    <t>7440-36-0</t>
  </si>
  <si>
    <t>7440-38-2</t>
  </si>
  <si>
    <t>7440-39-3</t>
  </si>
  <si>
    <t>7440-41-7</t>
  </si>
  <si>
    <t>7440-43-9</t>
  </si>
  <si>
    <t>7440-48-4</t>
  </si>
  <si>
    <t>7440-50-8</t>
  </si>
  <si>
    <t>7439-98-7</t>
  </si>
  <si>
    <t>7723-14-0</t>
  </si>
  <si>
    <t>Phosphorus</t>
  </si>
  <si>
    <t>7782-49-2</t>
  </si>
  <si>
    <t>7440-62-2</t>
  </si>
  <si>
    <t>7440-66-6</t>
  </si>
  <si>
    <t>PAHs</t>
  </si>
  <si>
    <t>Other Substances</t>
  </si>
  <si>
    <t xml:space="preserve">Please complete the INPUT table below. </t>
  </si>
  <si>
    <t>Summary of Calculations</t>
  </si>
  <si>
    <t>Calculations</t>
  </si>
  <si>
    <t>Yes - electrostatic precipitator</t>
  </si>
  <si>
    <t>Yes - scrubber</t>
  </si>
  <si>
    <t>Yes - cyclone</t>
  </si>
  <si>
    <r>
      <t>Emission factor (lb/10</t>
    </r>
    <r>
      <rPr>
        <b/>
        <vertAlign val="superscript"/>
        <sz val="12"/>
        <color indexed="8"/>
        <rFont val="Times New Roman"/>
        <family val="1"/>
      </rPr>
      <t>12</t>
    </r>
    <r>
      <rPr>
        <b/>
        <sz val="12"/>
        <color indexed="8"/>
        <rFont val="Times New Roman"/>
        <family val="1"/>
      </rPr>
      <t>BTU)</t>
    </r>
  </si>
  <si>
    <t>Non Methane TOC (NMTOC)</t>
  </si>
  <si>
    <r>
      <t>Nitrous Oxide</t>
    </r>
    <r>
      <rPr>
        <vertAlign val="superscript"/>
        <sz val="12"/>
        <color indexed="8"/>
        <rFont val="Times New Roman"/>
        <family val="1"/>
      </rPr>
      <t>(1)</t>
    </r>
  </si>
  <si>
    <r>
      <t>POM</t>
    </r>
    <r>
      <rPr>
        <vertAlign val="superscript"/>
        <sz val="12"/>
        <color indexed="8"/>
        <rFont val="Times New Roman"/>
        <family val="1"/>
      </rPr>
      <t>(1)</t>
    </r>
  </si>
  <si>
    <r>
      <t>Formaldehyde</t>
    </r>
    <r>
      <rPr>
        <vertAlign val="superscript"/>
        <sz val="12"/>
        <color indexed="8"/>
        <rFont val="Times New Roman"/>
        <family val="1"/>
      </rPr>
      <t>(1)</t>
    </r>
  </si>
  <si>
    <t>n/a - not applicable</t>
  </si>
  <si>
    <r>
      <t>Distillate</t>
    </r>
    <r>
      <rPr>
        <vertAlign val="superscript"/>
        <sz val="12"/>
        <color indexed="8"/>
        <rFont val="Times New Roman"/>
        <family val="1"/>
      </rPr>
      <t>(2)</t>
    </r>
  </si>
  <si>
    <t>Note (2) - distillate oil is No. 1 and No. 2 fuel oils</t>
  </si>
  <si>
    <t>Efficiency</t>
  </si>
  <si>
    <t>Note (1) - emission factors for nitrous oxide, POM, and formaldehyde are given for No. 6 fuel oil, and are assumed to be the same for No. 4 and No. 5 residual oils</t>
  </si>
  <si>
    <t>gallons (US)</t>
  </si>
  <si>
    <t>=</t>
  </si>
  <si>
    <t>gallons (Imp)</t>
  </si>
  <si>
    <t>References</t>
  </si>
  <si>
    <t>Data Quality</t>
  </si>
  <si>
    <t>A</t>
  </si>
  <si>
    <t>C</t>
  </si>
  <si>
    <t>E</t>
  </si>
  <si>
    <t>D</t>
  </si>
  <si>
    <t>B</t>
  </si>
  <si>
    <t>Acenaphthene</t>
  </si>
  <si>
    <t>83-32-9</t>
  </si>
  <si>
    <t>Type of fuel oil burned:</t>
  </si>
  <si>
    <t>Sulphur content of fuel 
(refer to MSDS or call your supplier):</t>
  </si>
  <si>
    <t>Quantity of fuel consumed:</t>
  </si>
  <si>
    <t>Btu/h</t>
  </si>
  <si>
    <t>Are you boilers equipped with low NOx (nitrogen oxides) burners?</t>
  </si>
  <si>
    <t>Are your boilers equipped with emission controls?</t>
  </si>
  <si>
    <t>Aggregate thermal input rating of all boilers &lt;100 million Btu/h.</t>
  </si>
  <si>
    <t>Sample Calculations:</t>
  </si>
  <si>
    <t>Particulate Matter 2.5 (PM2.5) emission rate =</t>
  </si>
  <si>
    <r>
      <t>Quantity of fuel oil used (L/yr)  X 0.264172 gal/L X Emission Factor (lb/10</t>
    </r>
    <r>
      <rPr>
        <vertAlign val="superscript"/>
        <sz val="12"/>
        <color indexed="8"/>
        <rFont val="Times New Roman"/>
        <family val="1"/>
      </rPr>
      <t>3</t>
    </r>
    <r>
      <rPr>
        <sz val="12"/>
        <color indexed="8"/>
        <rFont val="Times New Roman"/>
        <family val="1"/>
      </rPr>
      <t xml:space="preserve"> gal) X 0.4536 kg/lb</t>
    </r>
  </si>
  <si>
    <r>
      <t>1000 L/yr X 0.264172 gal/L X (8.03 X 1 +0.37) lb/10</t>
    </r>
    <r>
      <rPr>
        <vertAlign val="superscript"/>
        <sz val="12"/>
        <color indexed="8"/>
        <rFont val="Times New Roman"/>
        <family val="1"/>
      </rPr>
      <t>3</t>
    </r>
    <r>
      <rPr>
        <sz val="12"/>
        <color indexed="8"/>
        <rFont val="Times New Roman"/>
        <family val="1"/>
      </rPr>
      <t xml:space="preserve"> gal X 0.4536 kg/lb</t>
    </r>
  </si>
  <si>
    <t>PM2.5 emission rate =</t>
  </si>
  <si>
    <t>Fuel Oil Combustion &lt; 100 Million BTU/h</t>
  </si>
  <si>
    <t>http:\www.epa.gov\ttn\chief\ap42\ch01\final\c01s03.pdf</t>
  </si>
  <si>
    <t xml:space="preserve">Emission factors and an assessment of their data quality are provided in the US EPA AP-42 "Fuel Oil Combustion", Section 1.3, 1998 </t>
  </si>
  <si>
    <r>
      <t>cubic metres (m</t>
    </r>
    <r>
      <rPr>
        <vertAlign val="superscript"/>
        <sz val="12"/>
        <color indexed="8"/>
        <rFont val="Times New Roman"/>
        <family val="1"/>
      </rPr>
      <t>3</t>
    </r>
    <r>
      <rPr>
        <sz val="12"/>
        <color indexed="8"/>
        <rFont val="Times New Roman"/>
        <family val="1"/>
      </rPr>
      <t>)</t>
    </r>
  </si>
  <si>
    <t>How to use this calculator:</t>
  </si>
  <si>
    <t>Output summary:</t>
  </si>
  <si>
    <t>Other processes:</t>
  </si>
  <si>
    <t>Before you start make sure you have:</t>
  </si>
  <si>
    <t>- the type of emissions control equipment installed on the boiler</t>
  </si>
  <si>
    <t>- the total combined maximum thermal input for all boilers operated during the reporting year (in BTU/h)</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</si>
  <si>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</si>
  <si>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</si>
  <si>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t xml:space="preserve">- the quantity of fuel oil used during the reporting year </t>
  </si>
  <si>
    <t>Litres</t>
  </si>
  <si>
    <t>OUTPUT SUMMARY (Only ChemTRAC priority substances)</t>
  </si>
  <si>
    <t>ChemTRAC Priority Substances</t>
  </si>
  <si>
    <r>
      <t>•</t>
    </r>
    <r>
      <rPr>
        <sz val="12"/>
        <rFont val="Times New Roman"/>
        <family val="1"/>
      </rPr>
      <t xml:space="preserve"> This page provides detailed calculations based on the information provided in the Input table. It also provides sample calculations and an assessment of emission factor data quality.</t>
    </r>
  </si>
  <si>
    <t>For 1000 L of No. 6 Fuel Oil, with a sulphur content of 1%, consumed in a boiler with no emissions control equipment:</t>
  </si>
  <si>
    <t>This page provides all the reference information for the emission factors and assumptions used in the Calculations spreadsheet. Click on the links below to view the source documents.</t>
  </si>
  <si>
    <t>Unit Conversion Table</t>
  </si>
  <si>
    <t>Input Summary:</t>
  </si>
  <si>
    <r>
      <t>Note</t>
    </r>
    <r>
      <rPr>
        <i/>
        <sz val="12"/>
        <rFont val="Times New Roman"/>
        <family val="1"/>
      </rPr>
      <t>: some of these may not apply to your facility</t>
    </r>
  </si>
  <si>
    <r>
      <t>3.</t>
    </r>
    <r>
      <rPr>
        <sz val="12"/>
        <color indexed="8"/>
        <rFont val="Times New Roman"/>
        <family val="1"/>
      </rPr>
      <t xml:space="preserve"> Scroll down to view the Output Summary</t>
    </r>
  </si>
  <si>
    <r>
      <t xml:space="preserve">• </t>
    </r>
    <r>
      <rPr>
        <sz val="12"/>
        <rFont val="Times New Roman"/>
        <family val="1"/>
      </rPr>
      <t xml:space="preserve">If you have site specific emission factors you may use them in the table below. If you choose to insert your own emission factor ensure that the units have been converted accordingly.  </t>
    </r>
  </si>
  <si>
    <r>
      <t>•</t>
    </r>
    <r>
      <rPr>
        <sz val="12"/>
        <rFont val="Times New Roman"/>
        <family val="1"/>
      </rPr>
      <t xml:space="preserve"> Please provide all the information requested in the yellow cells. If a section does not apply to your facility, leave it blank.</t>
    </r>
  </si>
  <si>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</si>
  <si>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</si>
  <si>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Calculation Tool for</t>
  </si>
  <si>
    <r>
      <t>This page contains necessary instructions that will help you use this calculator to estimate the amount of priority substances and other chemicals that are manufactured, processed, otherwise used (MPO) and released during the operation of</t>
    </r>
    <r>
      <rPr>
        <b/>
        <sz val="12"/>
        <rFont val="Times New Roman"/>
        <family val="1"/>
      </rPr>
      <t xml:space="preserve"> fuel oil-fired boilers with a maximum thermal input of less than 100 Million BTU/h</t>
    </r>
  </si>
  <si>
    <r>
      <rPr>
        <b/>
        <sz val="12"/>
        <color indexed="8"/>
        <rFont val="Times New Roman"/>
        <family val="1"/>
      </rPr>
      <t>1.</t>
    </r>
    <r>
      <rPr>
        <sz val="12"/>
        <color indexed="8"/>
        <rFont val="Times New Roman"/>
        <family val="1"/>
      </rPr>
      <t xml:space="preserve"> Select the type of fuel oil used during the reporting year</t>
    </r>
  </si>
  <si>
    <r>
      <rPr>
        <b/>
        <sz val="12"/>
        <color indexed="8"/>
        <rFont val="Times New Roman"/>
        <family val="1"/>
      </rPr>
      <t>2.</t>
    </r>
    <r>
      <rPr>
        <sz val="12"/>
        <color indexed="8"/>
        <rFont val="Times New Roman"/>
        <family val="1"/>
      </rPr>
      <t xml:space="preserve"> Enter the sulfur content of the fuel oil used during the reporting year</t>
    </r>
  </si>
  <si>
    <r>
      <rPr>
        <b/>
        <sz val="12"/>
        <color indexed="8"/>
        <rFont val="Times New Roman"/>
        <family val="1"/>
      </rPr>
      <t>3.</t>
    </r>
    <r>
      <rPr>
        <sz val="12"/>
        <color indexed="8"/>
        <rFont val="Times New Roman"/>
        <family val="1"/>
      </rPr>
      <t xml:space="preserve"> Enter the quantity of fuel oil used during the reporting year</t>
    </r>
  </si>
  <si>
    <r>
      <rPr>
        <b/>
        <sz val="12"/>
        <color indexed="8"/>
        <rFont val="Times New Roman"/>
        <family val="1"/>
      </rPr>
      <t>4.</t>
    </r>
    <r>
      <rPr>
        <sz val="12"/>
        <color indexed="8"/>
        <rFont val="Times New Roman"/>
        <family val="1"/>
      </rPr>
      <t xml:space="preserve"> Indicate whether the boilers onsite are equipped with low NOx (nitrogen oxides) burners</t>
    </r>
  </si>
  <si>
    <r>
      <rPr>
        <b/>
        <sz val="12"/>
        <color indexed="8"/>
        <rFont val="Times New Roman"/>
        <family val="1"/>
      </rPr>
      <t>5.</t>
    </r>
    <r>
      <rPr>
        <sz val="12"/>
        <color indexed="8"/>
        <rFont val="Times New Roman"/>
        <family val="1"/>
      </rPr>
      <t xml:space="preserve"> Select other types of emission control technology installed on the boilers</t>
    </r>
  </si>
  <si>
    <r>
      <rPr>
        <b/>
        <sz val="12"/>
        <color indexed="8"/>
        <rFont val="Times New Roman"/>
        <family val="1"/>
      </rPr>
      <t>6.</t>
    </r>
    <r>
      <rPr>
        <sz val="12"/>
        <color indexed="8"/>
        <rFont val="Times New Roman"/>
        <family val="1"/>
      </rPr>
      <t xml:space="preserve"> Enter the total combined maximum thermal input for all boilers operated during the reporting year</t>
    </r>
  </si>
  <si>
    <t xml:space="preserve">This table gives you the estimated quantity of ChemTRAC priority substances this process manufacture, processed otherwise used and released for the reporting year. </t>
  </si>
  <si>
    <r>
      <rPr>
        <sz val="12"/>
        <rFont val="Times New Roman"/>
        <family val="1"/>
      </rPr>
      <t>If your facility has other activities or sources that MPO or release priority substances (chemicals), then you need to calculate the amounts of chemicals for these activities as well. Please go to  the</t>
    </r>
    <r>
      <rPr>
        <u val="single"/>
        <sz val="12"/>
        <color indexed="12"/>
        <rFont val="Times New Roman"/>
        <family val="1"/>
      </rPr>
      <t xml:space="preserve"> ChemTRAC website </t>
    </r>
    <r>
      <rPr>
        <sz val="12"/>
        <rFont val="Times New Roman"/>
        <family val="1"/>
      </rPr>
      <t>for other calculators and more information.</t>
    </r>
  </si>
  <si>
    <t>Once you have your estimates for activiti(es) or process(es), enter the amounts of MPO and release of each substance from each process into the "Calculation of Totals" calculator (available at www.toronto.ca/chemtrac) to determine if you need to report.</t>
  </si>
  <si>
    <t>Total MPO and Releases:</t>
  </si>
  <si>
    <t>- the type of fuel oil used during the reporting year
- the sulfur content of the fuel oil used during the reporting year (as a percentage, consult the fuel oil MSDS or contact your supplier if you are not sure)</t>
  </si>
  <si>
    <r>
      <t>•</t>
    </r>
    <r>
      <rPr>
        <sz val="11"/>
        <color theme="1"/>
        <rFont val="Calibri"/>
        <family val="2"/>
      </rPr>
      <t xml:space="preserve"> </t>
    </r>
    <r>
      <rPr>
        <sz val="12"/>
        <rFont val="Times New Roman"/>
        <family val="1"/>
      </rPr>
      <t>You may use</t>
    </r>
    <r>
      <rPr>
        <sz val="12"/>
        <color indexed="12"/>
        <rFont val="Times New Roman"/>
        <family val="1"/>
      </rPr>
      <t xml:space="preserve"> </t>
    </r>
    <r>
      <rPr>
        <sz val="12"/>
        <rFont val="Times New Roman"/>
        <family val="1"/>
      </rPr>
      <t xml:space="preserve">the </t>
    </r>
    <r>
      <rPr>
        <b/>
        <sz val="12"/>
        <rFont val="Times New Roman"/>
        <family val="1"/>
      </rPr>
      <t xml:space="preserve">Calculation of Totals </t>
    </r>
    <r>
      <rPr>
        <sz val="12"/>
        <rFont val="Times New Roman"/>
        <family val="1"/>
      </rPr>
      <t>spreadsheet to calculate the totals.</t>
    </r>
  </si>
  <si>
    <t>Manufactured</t>
  </si>
  <si>
    <t>Processed</t>
  </si>
  <si>
    <t>Otherwise Used</t>
  </si>
  <si>
    <t>Released to Air</t>
  </si>
  <si>
    <t>Quantity (kg/yr)</t>
  </si>
  <si>
    <r>
      <t>Manufactured</t>
    </r>
    <r>
      <rPr>
        <b/>
        <vertAlign val="superscript"/>
        <sz val="12"/>
        <rFont val="Times New Roman"/>
        <family val="1"/>
      </rPr>
      <t>1</t>
    </r>
  </si>
  <si>
    <r>
      <t>Processed</t>
    </r>
    <r>
      <rPr>
        <b/>
        <vertAlign val="superscript"/>
        <sz val="12"/>
        <rFont val="Times New Roman"/>
        <family val="1"/>
      </rPr>
      <t>1</t>
    </r>
  </si>
  <si>
    <r>
      <t>Otherwise Used</t>
    </r>
    <r>
      <rPr>
        <b/>
        <vertAlign val="superscript"/>
        <sz val="12"/>
        <color indexed="8"/>
        <rFont val="Times New Roman"/>
        <family val="1"/>
      </rPr>
      <t>1</t>
    </r>
  </si>
  <si>
    <r>
      <t>Released to Air</t>
    </r>
    <r>
      <rPr>
        <b/>
        <vertAlign val="superscript"/>
        <sz val="12"/>
        <color indexed="8"/>
        <rFont val="Times New Roman"/>
        <family val="1"/>
      </rPr>
      <t>1</t>
    </r>
  </si>
  <si>
    <t>Nitrogen Oxides (NOx)</t>
  </si>
  <si>
    <t>Lead, and its compounds</t>
  </si>
  <si>
    <t>Manganese, and its compounds</t>
  </si>
  <si>
    <t>Mercury, and its compounds</t>
  </si>
  <si>
    <t>Nickel, and its compounds</t>
  </si>
  <si>
    <t>Cadmium, and its compounds</t>
  </si>
  <si>
    <t>Particulate Matter (PM2.5)</t>
  </si>
  <si>
    <t>Total Volatile Compound (VOCs)</t>
  </si>
  <si>
    <r>
      <t>Lead</t>
    </r>
    <r>
      <rPr>
        <sz val="10"/>
        <color indexed="8"/>
        <rFont val="Times New Roman"/>
        <family val="1"/>
      </rPr>
      <t>, and its compounds</t>
    </r>
  </si>
  <si>
    <r>
      <t>Manganese,</t>
    </r>
    <r>
      <rPr>
        <sz val="10"/>
        <color indexed="8"/>
        <rFont val="Times New Roman"/>
        <family val="1"/>
      </rPr>
      <t xml:space="preserve"> and its compounds</t>
    </r>
  </si>
  <si>
    <r>
      <t>Mercury,</t>
    </r>
    <r>
      <rPr>
        <sz val="10"/>
        <color indexed="8"/>
        <rFont val="Times New Roman"/>
        <family val="1"/>
      </rPr>
      <t xml:space="preserve"> and its compounds</t>
    </r>
  </si>
  <si>
    <r>
      <t>Nickel,</t>
    </r>
    <r>
      <rPr>
        <sz val="10"/>
        <color indexed="8"/>
        <rFont val="Times New Roman"/>
        <family val="1"/>
      </rPr>
      <t xml:space="preserve"> and its compounds</t>
    </r>
  </si>
  <si>
    <r>
      <t>Cadmium,</t>
    </r>
    <r>
      <rPr>
        <sz val="10"/>
        <color indexed="8"/>
        <rFont val="Times New Roman"/>
        <family val="1"/>
      </rPr>
      <t xml:space="preserve"> and its compounds</t>
    </r>
  </si>
  <si>
    <r>
      <t>Chromium (hexavalent),</t>
    </r>
    <r>
      <rPr>
        <sz val="10"/>
        <color indexed="8"/>
        <rFont val="Times New Roman"/>
        <family val="1"/>
      </rPr>
      <t xml:space="preserve"> and its compounds</t>
    </r>
  </si>
  <si>
    <t>Chromium (non-hexavalent), and its compounds</t>
  </si>
  <si>
    <t>This page provides a summary of the estimated quantities of all substances manufactured, processed, otherwise used (MPO) and/or released.</t>
  </si>
  <si>
    <r>
      <t xml:space="preserve">Chromium (non-hexavalent), </t>
    </r>
    <r>
      <rPr>
        <sz val="10"/>
        <color indexed="8"/>
        <rFont val="Times New Roman"/>
        <family val="1"/>
      </rPr>
      <t>and its compounds</t>
    </r>
  </si>
  <si>
    <t>Chromium (hexavalent), and its compounds</t>
  </si>
  <si>
    <r>
      <rPr>
        <vertAlign val="superscript"/>
        <sz val="12"/>
        <color indexed="8"/>
        <rFont val="Times New Roman"/>
        <family val="1"/>
      </rPr>
      <t xml:space="preserve">1 </t>
    </r>
    <r>
      <rPr>
        <sz val="12"/>
        <color indexed="8"/>
        <rFont val="Times New Roman"/>
        <family val="1"/>
      </rPr>
      <t>Definitions available on References tab.</t>
    </r>
  </si>
  <si>
    <t>Nitrogen oxides (NOx)</t>
  </si>
  <si>
    <r>
      <t>Definitions</t>
    </r>
    <r>
      <rPr>
        <b/>
        <vertAlign val="superscript"/>
        <sz val="14"/>
        <rFont val="Times New Roman"/>
        <family val="1"/>
      </rPr>
      <t>1</t>
    </r>
  </si>
  <si>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</si>
  <si>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</si>
  <si>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</si>
  <si>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</si>
  <si>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r>
      <rPr>
        <vertAlign val="superscript"/>
        <sz val="12"/>
        <color indexed="8"/>
        <rFont val="Times New Roman"/>
        <family val="1"/>
      </rPr>
      <t>1</t>
    </r>
    <r>
      <rPr>
        <sz val="12"/>
        <color indexed="8"/>
        <rFont val="Times New Roman"/>
        <family val="1"/>
      </rPr>
      <t xml:space="preserve"> For details refer to the Environmental Reporting and Disclosure Bylaw available at the </t>
    </r>
    <r>
      <rPr>
        <u val="single"/>
        <sz val="12"/>
        <color indexed="48"/>
        <rFont val="Times New Roman"/>
        <family val="1"/>
      </rPr>
      <t>ChemTRAC website</t>
    </r>
    <r>
      <rPr>
        <sz val="12"/>
        <color indexed="8"/>
        <rFont val="Times New Roman"/>
        <family val="1"/>
      </rPr>
      <t>.</t>
    </r>
  </si>
  <si>
    <r>
      <t xml:space="preserve">• </t>
    </r>
    <r>
      <rPr>
        <sz val="12"/>
        <rFont val="Times New Roman"/>
        <family val="1"/>
      </rPr>
      <t xml:space="preserve">This page gathers information related to the fuel </t>
    </r>
    <r>
      <rPr>
        <b/>
        <sz val="12"/>
        <rFont val="Times New Roman"/>
        <family val="1"/>
      </rPr>
      <t xml:space="preserve">oil fired boiler </t>
    </r>
    <r>
      <rPr>
        <sz val="12"/>
        <rFont val="Times New Roman"/>
        <family val="1"/>
      </rPr>
      <t>at your facility and shows the estimated amounts of priority substances manufactured, processed, otherwise used (MPO) or released by boilers</t>
    </r>
  </si>
  <si>
    <r>
      <t>•</t>
    </r>
    <r>
      <rPr>
        <sz val="12"/>
        <rFont val="Times New Roman"/>
        <family val="1"/>
      </rPr>
      <t xml:space="preserve"> To determine if you need to report, add the amounts shown in the Output Summary table to any other MPOs or releases from other processes or sources, if any, in your facility. Then you need to compare the total to the reporting thresholds. </t>
    </r>
  </si>
  <si>
    <t>Version 3.1, Last Updated: Mar, 2014  JA, YS, &amp; ZI</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</si>
</sst>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S&quot;"/>
    <numFmt numFmtId="173" formatCode="0.0&quot;S&quot;"/>
    <numFmt numFmtId="174" formatCode="0.0&quot;S +3.22&quot;"/>
    <numFmt numFmtId="175" formatCode="0.00&quot;S +3.22&quot;"/>
    <numFmt numFmtId="176" formatCode="0.000"/>
    <numFmt numFmtId="177" formatCode="General&quot;S + 0.37&quot;"/>
    <numFmt numFmtId="178" formatCode="0.0000"/>
    <numFmt numFmtId="179" formatCode="[$-409]dddd\,\ mmmm\ dd\,\ yyyy"/>
    <numFmt numFmtId="180" formatCode="[$-409]h:mm:ss\ AM/PM"/>
    <numFmt numFmtId="181" formatCode="&quot;Yes&quot;;&quot;Yes&quot;;&quot;No&quot;"/>
    <numFmt numFmtId="182" formatCode="&quot;True&quot;;&quot;True&quot;;&quot;False&quot;"/>
    <numFmt numFmtId="183" formatCode="&quot;On&quot;;&quot;On&quot;;&quot;Off&quot;"/>
    <numFmt numFmtId="184" formatCode="[$€-2]\ #,##0.00_);[Red]\([$€-2]\ #,##0.00\)"/>
    <numFmt numFmtId="185" formatCode="&quot;S=&quot;0&quot;%&quot;"/>
    <numFmt numFmtId="186" formatCode="&quot;S=&quot;0"/>
    <numFmt numFmtId="187" formatCode="0.0%"/>
    <numFmt numFmtId="188" formatCode="0.00&quot;S + 0.37&quot;"/>
    <numFmt numFmtId="189" formatCode="0.00000000"/>
    <numFmt numFmtId="190" formatCode="0.0000000"/>
    <numFmt numFmtId="191" formatCode="0.000000"/>
    <numFmt numFmtId="192" formatCode="0.00000"/>
    <numFmt numFmtId="193" formatCode="0.0"/>
    <numFmt numFmtId="194" formatCode="0.0\ &quot;kg/yr&quot;"/>
    <numFmt numFmtId="195" formatCode="0.00\ &quot;kg/yr&quot;"/>
  </numFmts>
  <fonts count="69">
    <font>
      <sz val="11"/>
      <color theme="1"/>
      <name val="Calibri"/>
      <family val="2"/>
    </font>
    <font>
      <sz val="11"/>
      <color indexed="8"/>
      <name val="Calibri"/>
      <family val="2"/>
    </font>
    <font>
      <sz val="12"/>
      <color indexed="8"/>
      <name val="Times New Roman"/>
      <family val="1"/>
    </font>
    <font>
      <vertAlign val="superscript"/>
      <sz val="12"/>
      <color indexed="8"/>
      <name val="Times New Roman"/>
      <family val="1"/>
    </font>
    <font>
      <b/>
      <sz val="12"/>
      <color indexed="8"/>
      <name val="Times New Roman"/>
      <family val="1"/>
    </font>
    <font>
      <b/>
      <vertAlign val="superscript"/>
      <sz val="12"/>
      <color indexed="8"/>
      <name val="Times New Roman"/>
      <family val="1"/>
    </font>
    <font>
      <b/>
      <sz val="16"/>
      <color indexed="8"/>
      <name val="Times New Roman"/>
      <family val="1"/>
    </font>
    <font>
      <sz val="10"/>
      <color indexed="8"/>
      <name val="Times New Roman"/>
      <family val="1"/>
    </font>
    <font>
      <b/>
      <sz val="12"/>
      <name val="Times New Roman"/>
      <family val="1"/>
    </font>
    <font>
      <b/>
      <sz val="14"/>
      <color indexed="8"/>
      <name val="Times New Roman"/>
      <family val="1"/>
    </font>
    <font>
      <sz val="12"/>
      <name val="Times New Roman"/>
      <family val="1"/>
    </font>
    <font>
      <sz val="10"/>
      <name val="Arial"/>
      <family val="2"/>
    </font>
    <font>
      <u val="single"/>
      <sz val="12"/>
      <color indexed="12"/>
      <name val="Times New Roman"/>
      <family val="1"/>
    </font>
    <font>
      <sz val="11"/>
      <color indexed="8"/>
      <name val="Times New Roman"/>
      <family val="1"/>
    </font>
    <font>
      <sz val="12"/>
      <color indexed="10"/>
      <name val="Times New Roman"/>
      <family val="1"/>
    </font>
    <font>
      <sz val="12"/>
      <color indexed="8"/>
      <name val="Calibri"/>
      <family val="2"/>
    </font>
    <font>
      <sz val="8"/>
      <color indexed="8"/>
      <name val="Calibri"/>
      <family val="2"/>
    </font>
    <font>
      <b/>
      <sz val="14"/>
      <name val="Times New Roman"/>
      <family val="1"/>
    </font>
    <font>
      <sz val="14"/>
      <name val="Times New Roman"/>
      <family val="1"/>
    </font>
    <font>
      <sz val="14"/>
      <name val="Arial"/>
      <family val="2"/>
    </font>
    <font>
      <sz val="12"/>
      <color indexed="12"/>
      <name val="Times New Roman"/>
      <family val="1"/>
    </font>
    <font>
      <sz val="11"/>
      <name val="Times New Roman"/>
      <family val="1"/>
    </font>
    <font>
      <b/>
      <i/>
      <sz val="12"/>
      <name val="Times New Roman"/>
      <family val="1"/>
    </font>
    <font>
      <i/>
      <sz val="12"/>
      <name val="Times New Roman"/>
      <family val="1"/>
    </font>
    <font>
      <b/>
      <sz val="12"/>
      <color indexed="8"/>
      <name val="Calibri"/>
      <family val="2"/>
    </font>
    <font>
      <b/>
      <vertAlign val="superscript"/>
      <sz val="12"/>
      <name val="Times New Roman"/>
      <family val="1"/>
    </font>
    <font>
      <b/>
      <vertAlign val="superscript"/>
      <sz val="14"/>
      <name val="Times New Roman"/>
      <family val="1"/>
    </font>
    <font>
      <u val="single"/>
      <sz val="12"/>
      <color indexed="4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Times New Roman"/>
      <family val="0"/>
    </font>
    <font>
      <sz val="11"/>
      <color indexed="9"/>
      <name val="Times New Roman"/>
      <family val="0"/>
    </font>
    <font>
      <b/>
      <sz val="11"/>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indexed="47"/>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style="medium"/>
      <right>
        <color indexed="63"/>
      </right>
      <top style="medium"/>
      <bottom style="medium"/>
    </border>
    <border>
      <left style="medium"/>
      <right style="thin"/>
      <top/>
      <bottom style="thin"/>
    </border>
    <border>
      <left style="thin"/>
      <right style="thin"/>
      <top>
        <color indexed="63"/>
      </top>
      <bottom style="thin"/>
    </border>
    <border>
      <left style="thin"/>
      <right style="medium"/>
      <top/>
      <bottom style="thin"/>
    </border>
    <border>
      <left style="thin"/>
      <right/>
      <top style="medium"/>
      <bottom style="medium"/>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medium"/>
    </border>
    <border>
      <left style="thin"/>
      <right>
        <color indexed="63"/>
      </right>
      <top/>
      <bottom style="thin"/>
    </border>
    <border>
      <left style="thin"/>
      <right>
        <color indexed="63"/>
      </right>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thin"/>
    </border>
    <border>
      <left style="medium"/>
      <right/>
      <top>
        <color indexed="63"/>
      </top>
      <bottom style="thin"/>
    </border>
    <border>
      <left style="medium"/>
      <right>
        <color indexed="63"/>
      </right>
      <top style="thin"/>
      <bottom style="medium"/>
    </border>
    <border>
      <left/>
      <right/>
      <top>
        <color indexed="63"/>
      </top>
      <bottom style="thin"/>
    </border>
    <border>
      <left>
        <color indexed="63"/>
      </left>
      <right>
        <color indexed="63"/>
      </right>
      <top style="thin"/>
      <bottom style="medium"/>
    </border>
    <border>
      <left/>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border>
    <border>
      <left style="thin"/>
      <right>
        <color indexed="63"/>
      </right>
      <top style="medium"/>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thin"/>
    </border>
    <border>
      <left style="thin"/>
      <right style="thin"/>
      <top style="thin"/>
      <bottom style="medium"/>
    </border>
    <border>
      <left style="medium"/>
      <right style="thin"/>
      <top style="medium"/>
      <bottom>
        <color indexed="63"/>
      </bottom>
    </border>
    <border>
      <left style="thin"/>
      <right style="thin"/>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67">
    <xf numFmtId="0" fontId="0" fillId="0" borderId="0" xfId="0" applyFont="1" applyAlignment="1">
      <alignment/>
    </xf>
    <xf numFmtId="0" fontId="0" fillId="33" borderId="0" xfId="0" applyFill="1" applyAlignment="1">
      <alignment/>
    </xf>
    <xf numFmtId="0" fontId="2" fillId="33" borderId="0" xfId="0" applyFont="1" applyFill="1" applyAlignment="1">
      <alignment/>
    </xf>
    <xf numFmtId="49" fontId="2" fillId="33" borderId="0" xfId="0" applyNumberFormat="1" applyFont="1" applyFill="1" applyAlignment="1">
      <alignment horizontal="center"/>
    </xf>
    <xf numFmtId="0" fontId="2" fillId="33" borderId="0" xfId="0" applyFont="1" applyFill="1" applyAlignment="1">
      <alignment horizontal="center"/>
    </xf>
    <xf numFmtId="0" fontId="4" fillId="33" borderId="10" xfId="0" applyFont="1" applyFill="1" applyBorder="1" applyAlignment="1">
      <alignment/>
    </xf>
    <xf numFmtId="49" fontId="4" fillId="33" borderId="11" xfId="0" applyNumberFormat="1" applyFont="1" applyFill="1" applyBorder="1" applyAlignment="1">
      <alignment horizontal="center"/>
    </xf>
    <xf numFmtId="0" fontId="4" fillId="33" borderId="11" xfId="0" applyFont="1" applyFill="1" applyBorder="1" applyAlignment="1">
      <alignment horizontal="center" wrapText="1"/>
    </xf>
    <xf numFmtId="0" fontId="4" fillId="33" borderId="12" xfId="0" applyFont="1" applyFill="1" applyBorder="1" applyAlignment="1">
      <alignment horizontal="center"/>
    </xf>
    <xf numFmtId="0" fontId="2" fillId="33" borderId="13" xfId="0" applyFont="1" applyFill="1" applyBorder="1" applyAlignment="1">
      <alignment/>
    </xf>
    <xf numFmtId="49" fontId="2" fillId="33" borderId="14" xfId="0" applyNumberFormat="1"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14" xfId="0" applyFont="1" applyFill="1" applyBorder="1" applyAlignment="1">
      <alignment horizontal="center"/>
    </xf>
    <xf numFmtId="0" fontId="2" fillId="33" borderId="16" xfId="0" applyFont="1" applyFill="1" applyBorder="1" applyAlignment="1">
      <alignment horizontal="center"/>
    </xf>
    <xf numFmtId="49" fontId="2" fillId="33" borderId="14" xfId="0" applyNumberFormat="1" applyFont="1" applyFill="1" applyBorder="1" applyAlignment="1">
      <alignment horizontal="center"/>
    </xf>
    <xf numFmtId="0" fontId="2" fillId="33" borderId="17" xfId="0" applyFont="1" applyFill="1" applyBorder="1" applyAlignment="1">
      <alignment/>
    </xf>
    <xf numFmtId="0" fontId="2" fillId="33" borderId="18" xfId="0" applyFont="1" applyFill="1" applyBorder="1" applyAlignment="1">
      <alignment horizontal="center"/>
    </xf>
    <xf numFmtId="0" fontId="2" fillId="33" borderId="19" xfId="0" applyFont="1" applyFill="1" applyBorder="1" applyAlignment="1">
      <alignment horizontal="center"/>
    </xf>
    <xf numFmtId="11" fontId="2" fillId="33" borderId="14" xfId="0" applyNumberFormat="1" applyFont="1" applyFill="1" applyBorder="1" applyAlignment="1">
      <alignment horizontal="center"/>
    </xf>
    <xf numFmtId="0" fontId="2" fillId="34" borderId="20" xfId="0" applyFont="1" applyFill="1" applyBorder="1" applyAlignment="1">
      <alignment/>
    </xf>
    <xf numFmtId="0" fontId="4" fillId="34" borderId="21" xfId="0" applyFont="1" applyFill="1" applyBorder="1" applyAlignment="1">
      <alignment/>
    </xf>
    <xf numFmtId="0" fontId="2" fillId="34" borderId="21" xfId="0" applyFont="1" applyFill="1" applyBorder="1" applyAlignment="1">
      <alignment/>
    </xf>
    <xf numFmtId="0" fontId="2" fillId="34" borderId="22" xfId="0" applyFont="1" applyFill="1" applyBorder="1" applyAlignment="1">
      <alignment/>
    </xf>
    <xf numFmtId="0" fontId="2" fillId="34" borderId="23" xfId="0" applyFont="1" applyFill="1" applyBorder="1" applyAlignment="1">
      <alignment/>
    </xf>
    <xf numFmtId="0" fontId="2" fillId="34" borderId="24" xfId="0" applyFont="1" applyFill="1" applyBorder="1" applyAlignment="1">
      <alignment/>
    </xf>
    <xf numFmtId="0" fontId="2" fillId="34" borderId="25" xfId="0" applyFont="1" applyFill="1" applyBorder="1" applyAlignment="1">
      <alignment/>
    </xf>
    <xf numFmtId="0" fontId="2" fillId="34" borderId="26" xfId="0" applyFont="1" applyFill="1" applyBorder="1" applyAlignment="1">
      <alignment/>
    </xf>
    <xf numFmtId="0" fontId="2" fillId="34" borderId="27" xfId="0" applyFont="1" applyFill="1" applyBorder="1" applyAlignment="1">
      <alignment/>
    </xf>
    <xf numFmtId="0" fontId="2" fillId="35" borderId="28" xfId="0" applyFont="1" applyFill="1" applyBorder="1" applyAlignment="1">
      <alignment/>
    </xf>
    <xf numFmtId="0" fontId="2" fillId="35" borderId="29" xfId="0" applyFont="1" applyFill="1" applyBorder="1" applyAlignment="1">
      <alignment/>
    </xf>
    <xf numFmtId="0" fontId="2" fillId="36" borderId="20" xfId="0" applyFont="1" applyFill="1" applyBorder="1" applyAlignment="1">
      <alignment/>
    </xf>
    <xf numFmtId="0" fontId="2" fillId="36" borderId="21" xfId="0" applyFont="1" applyFill="1" applyBorder="1" applyAlignment="1">
      <alignment/>
    </xf>
    <xf numFmtId="0" fontId="2" fillId="36" borderId="22" xfId="0" applyFont="1" applyFill="1" applyBorder="1" applyAlignment="1">
      <alignment/>
    </xf>
    <xf numFmtId="0" fontId="2" fillId="36" borderId="23" xfId="0" applyFont="1" applyFill="1" applyBorder="1" applyAlignment="1">
      <alignment/>
    </xf>
    <xf numFmtId="0" fontId="2" fillId="36" borderId="24" xfId="0" applyFont="1" applyFill="1" applyBorder="1" applyAlignment="1">
      <alignment/>
    </xf>
    <xf numFmtId="0" fontId="2" fillId="36" borderId="25" xfId="0" applyFont="1" applyFill="1" applyBorder="1" applyAlignment="1">
      <alignment/>
    </xf>
    <xf numFmtId="0" fontId="2" fillId="36" borderId="26" xfId="0" applyFont="1" applyFill="1" applyBorder="1" applyAlignment="1">
      <alignment/>
    </xf>
    <xf numFmtId="0" fontId="2" fillId="36" borderId="27" xfId="0" applyFont="1" applyFill="1" applyBorder="1" applyAlignment="1">
      <alignment/>
    </xf>
    <xf numFmtId="0" fontId="6" fillId="33" borderId="0" xfId="0" applyFont="1" applyFill="1" applyAlignment="1">
      <alignment horizontal="left"/>
    </xf>
    <xf numFmtId="0" fontId="7" fillId="33" borderId="0" xfId="0" applyFont="1" applyFill="1" applyAlignment="1">
      <alignment/>
    </xf>
    <xf numFmtId="0" fontId="7" fillId="33" borderId="0" xfId="0" applyFont="1" applyFill="1" applyAlignment="1">
      <alignment horizontal="center"/>
    </xf>
    <xf numFmtId="0" fontId="8" fillId="33" borderId="0" xfId="0" applyFont="1" applyFill="1" applyAlignment="1">
      <alignment/>
    </xf>
    <xf numFmtId="0" fontId="2" fillId="35" borderId="29" xfId="0" applyFont="1" applyFill="1" applyBorder="1" applyAlignment="1">
      <alignment vertical="center"/>
    </xf>
    <xf numFmtId="0" fontId="6" fillId="33" borderId="0" xfId="0" applyFont="1" applyFill="1" applyAlignment="1">
      <alignment horizontal="justify"/>
    </xf>
    <xf numFmtId="0" fontId="7" fillId="33" borderId="0" xfId="0" applyFont="1" applyFill="1" applyAlignment="1">
      <alignment horizontal="justify"/>
    </xf>
    <xf numFmtId="0" fontId="4" fillId="33" borderId="0" xfId="0" applyFont="1" applyFill="1" applyAlignment="1">
      <alignment/>
    </xf>
    <xf numFmtId="0" fontId="4" fillId="33" borderId="30" xfId="0" applyFont="1" applyFill="1" applyBorder="1" applyAlignment="1">
      <alignment/>
    </xf>
    <xf numFmtId="0" fontId="2" fillId="33" borderId="14" xfId="0" applyFont="1" applyFill="1" applyBorder="1" applyAlignment="1">
      <alignment/>
    </xf>
    <xf numFmtId="172" fontId="2" fillId="33" borderId="14" xfId="0" applyNumberFormat="1" applyFont="1" applyFill="1" applyBorder="1" applyAlignment="1">
      <alignment horizontal="center"/>
    </xf>
    <xf numFmtId="173" fontId="2" fillId="33" borderId="14" xfId="0" applyNumberFormat="1" applyFont="1" applyFill="1" applyBorder="1" applyAlignment="1">
      <alignment horizontal="center"/>
    </xf>
    <xf numFmtId="175" fontId="2" fillId="33" borderId="14" xfId="0" applyNumberFormat="1" applyFont="1" applyFill="1" applyBorder="1" applyAlignment="1">
      <alignment horizontal="center"/>
    </xf>
    <xf numFmtId="176" fontId="2" fillId="33" borderId="14" xfId="0" applyNumberFormat="1" applyFont="1" applyFill="1" applyBorder="1" applyAlignment="1">
      <alignment horizontal="center"/>
    </xf>
    <xf numFmtId="2" fontId="2" fillId="33" borderId="14" xfId="0" applyNumberFormat="1" applyFont="1" applyFill="1" applyBorder="1" applyAlignment="1">
      <alignment horizontal="center"/>
    </xf>
    <xf numFmtId="178" fontId="2" fillId="33" borderId="14" xfId="0" applyNumberFormat="1" applyFont="1" applyFill="1" applyBorder="1" applyAlignment="1">
      <alignment horizontal="center"/>
    </xf>
    <xf numFmtId="0" fontId="4" fillId="33" borderId="11" xfId="0" applyFont="1" applyFill="1" applyBorder="1" applyAlignment="1">
      <alignment/>
    </xf>
    <xf numFmtId="0" fontId="4" fillId="33" borderId="12" xfId="0" applyFont="1" applyFill="1" applyBorder="1" applyAlignment="1">
      <alignment horizontal="center" wrapText="1"/>
    </xf>
    <xf numFmtId="0" fontId="2" fillId="33" borderId="31" xfId="0" applyFont="1" applyFill="1" applyBorder="1" applyAlignment="1">
      <alignment/>
    </xf>
    <xf numFmtId="0" fontId="2" fillId="33" borderId="32" xfId="0" applyFont="1" applyFill="1" applyBorder="1" applyAlignment="1">
      <alignment/>
    </xf>
    <xf numFmtId="0" fontId="2" fillId="33" borderId="32" xfId="0" applyFont="1" applyFill="1" applyBorder="1" applyAlignment="1">
      <alignment horizontal="center"/>
    </xf>
    <xf numFmtId="11" fontId="2" fillId="33" borderId="32" xfId="0" applyNumberFormat="1" applyFont="1" applyFill="1" applyBorder="1" applyAlignment="1">
      <alignment horizontal="center"/>
    </xf>
    <xf numFmtId="0" fontId="2" fillId="33" borderId="33" xfId="0" applyFont="1" applyFill="1" applyBorder="1" applyAlignment="1">
      <alignment horizontal="center"/>
    </xf>
    <xf numFmtId="0" fontId="2" fillId="33" borderId="32" xfId="0" applyFont="1" applyFill="1" applyBorder="1" applyAlignment="1">
      <alignment horizontal="center"/>
    </xf>
    <xf numFmtId="0" fontId="4" fillId="33" borderId="34" xfId="0" applyFont="1" applyFill="1" applyBorder="1" applyAlignment="1">
      <alignment horizontal="center"/>
    </xf>
    <xf numFmtId="0" fontId="2" fillId="33" borderId="35" xfId="0" applyFont="1" applyFill="1" applyBorder="1" applyAlignment="1">
      <alignment horizontal="center"/>
    </xf>
    <xf numFmtId="0" fontId="4" fillId="33" borderId="11" xfId="0" applyFont="1" applyFill="1" applyBorder="1" applyAlignment="1">
      <alignment horizontal="center"/>
    </xf>
    <xf numFmtId="0" fontId="2" fillId="35" borderId="36" xfId="0" applyFont="1" applyFill="1" applyBorder="1" applyAlignment="1">
      <alignment/>
    </xf>
    <xf numFmtId="0" fontId="2" fillId="33" borderId="0" xfId="0" applyFont="1" applyFill="1" applyAlignment="1">
      <alignment horizontal="left"/>
    </xf>
    <xf numFmtId="0" fontId="2" fillId="33" borderId="14" xfId="0" applyFont="1" applyFill="1" applyBorder="1" applyAlignment="1">
      <alignment wrapText="1"/>
    </xf>
    <xf numFmtId="49" fontId="2" fillId="33" borderId="14" xfId="0" applyNumberFormat="1" applyFont="1" applyFill="1" applyBorder="1" applyAlignment="1">
      <alignment horizontal="center" vertical="center"/>
    </xf>
    <xf numFmtId="2" fontId="2" fillId="33" borderId="14" xfId="0" applyNumberFormat="1" applyFont="1" applyFill="1" applyBorder="1" applyAlignment="1">
      <alignment horizontal="center" vertical="center"/>
    </xf>
    <xf numFmtId="0" fontId="2" fillId="33" borderId="0" xfId="0" applyFont="1" applyFill="1" applyAlignment="1">
      <alignment horizontal="left" wrapText="1"/>
    </xf>
    <xf numFmtId="0" fontId="6" fillId="33" borderId="0" xfId="0" applyFont="1" applyFill="1" applyAlignment="1">
      <alignment/>
    </xf>
    <xf numFmtId="0" fontId="4" fillId="33" borderId="0" xfId="0" applyFont="1" applyFill="1" applyAlignment="1">
      <alignment horizontal="justify" vertical="top"/>
    </xf>
    <xf numFmtId="0" fontId="2" fillId="35" borderId="37" xfId="0" applyFont="1" applyFill="1" applyBorder="1" applyAlignment="1">
      <alignment vertical="center"/>
    </xf>
    <xf numFmtId="186" fontId="4" fillId="33" borderId="34" xfId="0" applyNumberFormat="1" applyFont="1" applyFill="1" applyBorder="1" applyAlignment="1">
      <alignment horizontal="center"/>
    </xf>
    <xf numFmtId="0" fontId="2" fillId="0" borderId="0" xfId="0" applyFont="1" applyAlignment="1">
      <alignment horizontal="center"/>
    </xf>
    <xf numFmtId="11" fontId="2" fillId="33" borderId="0" xfId="0" applyNumberFormat="1" applyFont="1" applyFill="1" applyAlignment="1">
      <alignment horizontal="center"/>
    </xf>
    <xf numFmtId="2" fontId="2" fillId="33" borderId="0" xfId="0" applyNumberFormat="1" applyFont="1" applyFill="1" applyAlignment="1">
      <alignment/>
    </xf>
    <xf numFmtId="2" fontId="2" fillId="33" borderId="0" xfId="0" applyNumberFormat="1" applyFont="1" applyFill="1" applyAlignment="1">
      <alignment horizontal="center"/>
    </xf>
    <xf numFmtId="0" fontId="4" fillId="33" borderId="0" xfId="0" applyFont="1" applyFill="1" applyAlignment="1">
      <alignment horizontal="left"/>
    </xf>
    <xf numFmtId="0" fontId="4" fillId="33" borderId="0" xfId="0" applyFont="1" applyFill="1" applyAlignment="1">
      <alignment horizontal="left"/>
    </xf>
    <xf numFmtId="0" fontId="2" fillId="33" borderId="0" xfId="0" applyFont="1" applyFill="1" applyAlignment="1">
      <alignment horizontal="right"/>
    </xf>
    <xf numFmtId="0" fontId="2" fillId="33" borderId="0" xfId="0" applyFont="1" applyFill="1" applyAlignment="1">
      <alignment horizontal="right" wrapText="1"/>
    </xf>
    <xf numFmtId="188" fontId="2" fillId="33" borderId="14" xfId="0" applyNumberFormat="1" applyFont="1" applyFill="1" applyBorder="1" applyAlignment="1">
      <alignment horizontal="center"/>
    </xf>
    <xf numFmtId="195" fontId="2" fillId="33" borderId="0" xfId="0" applyNumberFormat="1" applyFont="1" applyFill="1" applyAlignment="1">
      <alignment horizontal="left" wrapText="1"/>
    </xf>
    <xf numFmtId="0" fontId="4" fillId="33" borderId="34" xfId="0" applyFont="1" applyFill="1" applyBorder="1" applyAlignment="1">
      <alignment horizontal="center" wrapText="1"/>
    </xf>
    <xf numFmtId="0" fontId="2" fillId="33" borderId="35" xfId="0" applyFont="1" applyFill="1" applyBorder="1" applyAlignment="1">
      <alignment horizontal="center" vertical="center"/>
    </xf>
    <xf numFmtId="0" fontId="2" fillId="33" borderId="38" xfId="0" applyFont="1" applyFill="1" applyBorder="1" applyAlignment="1">
      <alignment horizontal="center"/>
    </xf>
    <xf numFmtId="11" fontId="2" fillId="33" borderId="35" xfId="0" applyNumberFormat="1" applyFont="1" applyFill="1" applyBorder="1" applyAlignment="1">
      <alignment horizontal="center"/>
    </xf>
    <xf numFmtId="11" fontId="2" fillId="33" borderId="39" xfId="0" applyNumberFormat="1" applyFont="1" applyFill="1" applyBorder="1" applyAlignment="1">
      <alignment horizontal="center"/>
    </xf>
    <xf numFmtId="193" fontId="2" fillId="35" borderId="15" xfId="0" applyNumberFormat="1" applyFont="1" applyFill="1" applyBorder="1" applyAlignment="1">
      <alignment horizontal="center"/>
    </xf>
    <xf numFmtId="193" fontId="2" fillId="33" borderId="16" xfId="0" applyNumberFormat="1" applyFont="1" applyFill="1" applyBorder="1" applyAlignment="1">
      <alignment horizontal="center"/>
    </xf>
    <xf numFmtId="193" fontId="2" fillId="33" borderId="15" xfId="0" applyNumberFormat="1" applyFont="1" applyFill="1" applyBorder="1" applyAlignment="1">
      <alignment horizontal="center"/>
    </xf>
    <xf numFmtId="193" fontId="2" fillId="33" borderId="19" xfId="0" applyNumberFormat="1" applyFont="1" applyFill="1" applyBorder="1" applyAlignment="1">
      <alignment horizontal="center"/>
    </xf>
    <xf numFmtId="0" fontId="2" fillId="33" borderId="0" xfId="0" applyFont="1" applyFill="1" applyAlignment="1">
      <alignment/>
    </xf>
    <xf numFmtId="0" fontId="2" fillId="0" borderId="0" xfId="0" applyFont="1" applyAlignment="1">
      <alignment/>
    </xf>
    <xf numFmtId="0" fontId="14" fillId="33" borderId="0" xfId="0" applyFont="1" applyFill="1" applyAlignment="1">
      <alignment/>
    </xf>
    <xf numFmtId="0" fontId="4" fillId="33" borderId="0" xfId="0" applyFont="1" applyFill="1" applyAlignment="1">
      <alignment/>
    </xf>
    <xf numFmtId="0" fontId="8" fillId="33" borderId="40" xfId="0" applyFont="1" applyFill="1" applyBorder="1" applyAlignment="1">
      <alignment wrapText="1"/>
    </xf>
    <xf numFmtId="0" fontId="8" fillId="33" borderId="26" xfId="0" applyFont="1" applyFill="1" applyBorder="1" applyAlignment="1">
      <alignment wrapText="1"/>
    </xf>
    <xf numFmtId="0" fontId="8" fillId="33" borderId="0" xfId="0" applyFont="1" applyFill="1" applyBorder="1" applyAlignment="1">
      <alignment wrapText="1"/>
    </xf>
    <xf numFmtId="0" fontId="10" fillId="33" borderId="40" xfId="0" applyFont="1" applyFill="1" applyBorder="1" applyAlignment="1">
      <alignment wrapText="1"/>
    </xf>
    <xf numFmtId="0" fontId="2" fillId="34" borderId="22" xfId="0" applyFont="1" applyFill="1" applyBorder="1" applyAlignment="1">
      <alignment/>
    </xf>
    <xf numFmtId="0" fontId="2" fillId="34" borderId="24" xfId="0" applyFont="1" applyFill="1" applyBorder="1" applyAlignment="1">
      <alignment/>
    </xf>
    <xf numFmtId="0" fontId="10" fillId="34" borderId="41" xfId="0" applyFont="1" applyFill="1" applyBorder="1" applyAlignment="1">
      <alignment wrapText="1"/>
    </xf>
    <xf numFmtId="0" fontId="4" fillId="34" borderId="23" xfId="0" applyFont="1" applyFill="1" applyBorder="1" applyAlignment="1">
      <alignment horizontal="left" vertical="top" wrapText="1"/>
    </xf>
    <xf numFmtId="0" fontId="4" fillId="34" borderId="25" xfId="0" applyFont="1" applyFill="1" applyBorder="1" applyAlignment="1">
      <alignment horizontal="left" vertical="top" wrapText="1"/>
    </xf>
    <xf numFmtId="0" fontId="4" fillId="34" borderId="20" xfId="0" applyFont="1" applyFill="1" applyBorder="1" applyAlignment="1">
      <alignment horizontal="left" wrapText="1"/>
    </xf>
    <xf numFmtId="0" fontId="2" fillId="34" borderId="24" xfId="0" applyFont="1" applyFill="1" applyBorder="1" applyAlignment="1">
      <alignment wrapText="1"/>
    </xf>
    <xf numFmtId="0" fontId="2" fillId="34" borderId="27" xfId="0" applyNumberFormat="1" applyFont="1" applyFill="1" applyBorder="1" applyAlignment="1">
      <alignment horizontal="justify" vertical="top" wrapText="1"/>
    </xf>
    <xf numFmtId="0" fontId="15" fillId="34" borderId="23" xfId="0" applyFont="1" applyFill="1" applyBorder="1" applyAlignment="1">
      <alignment/>
    </xf>
    <xf numFmtId="0" fontId="2" fillId="34" borderId="24" xfId="0" applyFont="1" applyFill="1" applyBorder="1" applyAlignment="1" quotePrefix="1">
      <alignment/>
    </xf>
    <xf numFmtId="0" fontId="15" fillId="34" borderId="25" xfId="0" applyFont="1" applyFill="1" applyBorder="1" applyAlignment="1">
      <alignment/>
    </xf>
    <xf numFmtId="0" fontId="4" fillId="34" borderId="23" xfId="0" applyFont="1" applyFill="1" applyBorder="1" applyAlignment="1">
      <alignment horizontal="left" wrapText="1"/>
    </xf>
    <xf numFmtId="0" fontId="13" fillId="33" borderId="0" xfId="0" applyFont="1" applyFill="1" applyAlignment="1">
      <alignment/>
    </xf>
    <xf numFmtId="0" fontId="16" fillId="33" borderId="0" xfId="0" applyFont="1" applyFill="1" applyAlignment="1">
      <alignment/>
    </xf>
    <xf numFmtId="0" fontId="15" fillId="33" borderId="0" xfId="0" applyFont="1" applyFill="1" applyAlignment="1">
      <alignment/>
    </xf>
    <xf numFmtId="0" fontId="4" fillId="34" borderId="22" xfId="0" applyFont="1" applyFill="1" applyBorder="1" applyAlignment="1">
      <alignment horizontal="justify" vertical="top" wrapText="1"/>
    </xf>
    <xf numFmtId="0" fontId="4" fillId="34" borderId="24" xfId="0" applyFont="1" applyFill="1" applyBorder="1" applyAlignment="1">
      <alignment horizontal="justify" vertical="top" wrapText="1"/>
    </xf>
    <xf numFmtId="0" fontId="4" fillId="36" borderId="21" xfId="0" applyFont="1" applyFill="1" applyBorder="1" applyAlignment="1">
      <alignment/>
    </xf>
    <xf numFmtId="0" fontId="21" fillId="33" borderId="0" xfId="0" applyFont="1" applyFill="1" applyAlignment="1">
      <alignment/>
    </xf>
    <xf numFmtId="0" fontId="22" fillId="34" borderId="27" xfId="0" applyFont="1" applyFill="1" applyBorder="1" applyAlignment="1">
      <alignment/>
    </xf>
    <xf numFmtId="49" fontId="4" fillId="37" borderId="30" xfId="0" applyNumberFormat="1" applyFont="1" applyFill="1" applyBorder="1" applyAlignment="1">
      <alignment horizontal="left" vertical="top" wrapText="1"/>
    </xf>
    <xf numFmtId="0" fontId="10" fillId="34" borderId="42" xfId="53" applyNumberFormat="1" applyFont="1" applyFill="1" applyBorder="1" applyAlignment="1" applyProtection="1">
      <alignment horizontal="justify" vertical="top" wrapText="1"/>
      <protection/>
    </xf>
    <xf numFmtId="0" fontId="4" fillId="34" borderId="27" xfId="0" applyFont="1" applyFill="1" applyBorder="1" applyAlignment="1">
      <alignment horizontal="justify" vertical="top" wrapText="1"/>
    </xf>
    <xf numFmtId="0" fontId="4" fillId="34" borderId="30" xfId="0" applyFont="1" applyFill="1" applyBorder="1" applyAlignment="1" applyProtection="1">
      <alignment horizontal="left" vertical="top" wrapText="1"/>
      <protection locked="0"/>
    </xf>
    <xf numFmtId="0" fontId="12" fillId="34" borderId="42" xfId="53" applyNumberFormat="1" applyFont="1" applyFill="1" applyBorder="1" applyAlignment="1" applyProtection="1">
      <alignment horizontal="justify" vertical="top" wrapText="1"/>
      <protection locked="0"/>
    </xf>
    <xf numFmtId="0" fontId="4" fillId="34" borderId="30" xfId="0" applyFont="1" applyFill="1" applyBorder="1" applyAlignment="1" applyProtection="1">
      <alignment horizontal="justify" vertical="top"/>
      <protection locked="0"/>
    </xf>
    <xf numFmtId="0" fontId="0" fillId="38" borderId="0" xfId="0" applyFill="1" applyAlignment="1">
      <alignment/>
    </xf>
    <xf numFmtId="0" fontId="0" fillId="38" borderId="0" xfId="0" applyFill="1" applyAlignment="1">
      <alignment/>
    </xf>
    <xf numFmtId="0" fontId="2" fillId="35" borderId="43" xfId="0" applyFont="1" applyFill="1" applyBorder="1" applyAlignment="1" applyProtection="1">
      <alignment horizontal="center" vertical="top"/>
      <protection locked="0"/>
    </xf>
    <xf numFmtId="0" fontId="2" fillId="35" borderId="44" xfId="0" applyFont="1" applyFill="1" applyBorder="1" applyAlignment="1" applyProtection="1">
      <alignment horizontal="center" vertical="top"/>
      <protection locked="0"/>
    </xf>
    <xf numFmtId="0" fontId="2" fillId="35" borderId="45" xfId="0" applyFont="1" applyFill="1" applyBorder="1" applyAlignment="1" applyProtection="1">
      <alignment horizontal="center" vertical="top"/>
      <protection locked="0"/>
    </xf>
    <xf numFmtId="0" fontId="2" fillId="39" borderId="46" xfId="0" applyFont="1" applyFill="1" applyBorder="1" applyAlignment="1" applyProtection="1">
      <alignment horizontal="center" vertical="top"/>
      <protection locked="0"/>
    </xf>
    <xf numFmtId="0" fontId="2" fillId="39" borderId="47" xfId="0" applyFont="1" applyFill="1" applyBorder="1" applyAlignment="1" applyProtection="1">
      <alignment horizontal="center" vertical="top"/>
      <protection locked="0"/>
    </xf>
    <xf numFmtId="0" fontId="2" fillId="39" borderId="48" xfId="0" applyFont="1" applyFill="1" applyBorder="1" applyAlignment="1" applyProtection="1">
      <alignment horizontal="center" vertical="top"/>
      <protection locked="0"/>
    </xf>
    <xf numFmtId="0" fontId="2" fillId="35" borderId="43" xfId="0" applyFont="1" applyFill="1" applyBorder="1" applyAlignment="1">
      <alignment vertical="top"/>
    </xf>
    <xf numFmtId="0" fontId="2" fillId="35" borderId="43" xfId="0" applyFont="1" applyFill="1" applyBorder="1" applyAlignment="1">
      <alignment horizontal="left" vertical="top"/>
    </xf>
    <xf numFmtId="0" fontId="2" fillId="35" borderId="49" xfId="0" applyFont="1" applyFill="1" applyBorder="1" applyAlignment="1">
      <alignment horizontal="left" vertical="top"/>
    </xf>
    <xf numFmtId="0" fontId="2" fillId="35" borderId="50" xfId="0" applyFont="1" applyFill="1" applyBorder="1" applyAlignment="1">
      <alignment horizontal="left" vertical="top"/>
    </xf>
    <xf numFmtId="0" fontId="2" fillId="35" borderId="49" xfId="0" applyFont="1" applyFill="1" applyBorder="1" applyAlignment="1" quotePrefix="1">
      <alignment vertical="top"/>
    </xf>
    <xf numFmtId="0" fontId="2" fillId="35" borderId="50" xfId="0" applyFont="1" applyFill="1" applyBorder="1" applyAlignment="1" quotePrefix="1">
      <alignment vertical="top"/>
    </xf>
    <xf numFmtId="0" fontId="2" fillId="35" borderId="28" xfId="0" applyFont="1" applyFill="1" applyBorder="1" applyAlignment="1">
      <alignment vertical="top"/>
    </xf>
    <xf numFmtId="0" fontId="2" fillId="35" borderId="51" xfId="0" applyFont="1" applyFill="1" applyBorder="1" applyAlignment="1">
      <alignment vertical="top"/>
    </xf>
    <xf numFmtId="0" fontId="2" fillId="35" borderId="37" xfId="0" applyFont="1" applyFill="1" applyBorder="1" applyAlignment="1">
      <alignment vertical="top"/>
    </xf>
    <xf numFmtId="176" fontId="2" fillId="35" borderId="43" xfId="0" applyNumberFormat="1" applyFont="1" applyFill="1" applyBorder="1" applyAlignment="1">
      <alignment horizontal="left" vertical="top"/>
    </xf>
    <xf numFmtId="176" fontId="2" fillId="35" borderId="49" xfId="0" applyNumberFormat="1" applyFont="1" applyFill="1" applyBorder="1" applyAlignment="1">
      <alignment horizontal="left" vertical="top"/>
    </xf>
    <xf numFmtId="1" fontId="2" fillId="35" borderId="50" xfId="0" applyNumberFormat="1" applyFont="1" applyFill="1" applyBorder="1" applyAlignment="1">
      <alignment horizontal="left" vertical="top"/>
    </xf>
    <xf numFmtId="0" fontId="2" fillId="33" borderId="23" xfId="0" applyFont="1" applyFill="1" applyBorder="1" applyAlignment="1" applyProtection="1">
      <alignment horizontal="left" vertical="top"/>
      <protection locked="0"/>
    </xf>
    <xf numFmtId="0" fontId="2" fillId="33" borderId="35" xfId="0" applyFont="1" applyFill="1" applyBorder="1" applyAlignment="1" applyProtection="1">
      <alignment horizontal="left" vertical="top"/>
      <protection locked="0"/>
    </xf>
    <xf numFmtId="49" fontId="2" fillId="33" borderId="14" xfId="0" applyNumberFormat="1" applyFont="1" applyFill="1" applyBorder="1" applyAlignment="1" applyProtection="1">
      <alignment horizontal="left" vertical="top"/>
      <protection locked="0"/>
    </xf>
    <xf numFmtId="9" fontId="2" fillId="33" borderId="15" xfId="0" applyNumberFormat="1" applyFont="1" applyFill="1" applyBorder="1" applyAlignment="1" applyProtection="1">
      <alignment horizontal="left" vertical="top"/>
      <protection locked="0"/>
    </xf>
    <xf numFmtId="187" fontId="2" fillId="33" borderId="15" xfId="0" applyNumberFormat="1" applyFont="1" applyFill="1" applyBorder="1" applyAlignment="1" applyProtection="1">
      <alignment horizontal="left" vertical="top"/>
      <protection locked="0"/>
    </xf>
    <xf numFmtId="0" fontId="2" fillId="33" borderId="15" xfId="0" applyFont="1" applyFill="1" applyBorder="1" applyAlignment="1" applyProtection="1">
      <alignment horizontal="left" vertical="top"/>
      <protection locked="0"/>
    </xf>
    <xf numFmtId="0" fontId="2" fillId="33" borderId="25" xfId="0" applyFont="1" applyFill="1" applyBorder="1" applyAlignment="1" applyProtection="1">
      <alignment horizontal="left" vertical="top"/>
      <protection locked="0"/>
    </xf>
    <xf numFmtId="0" fontId="2" fillId="33" borderId="39" xfId="0" applyFont="1" applyFill="1" applyBorder="1" applyAlignment="1" applyProtection="1">
      <alignment horizontal="left" vertical="top"/>
      <protection locked="0"/>
    </xf>
    <xf numFmtId="49" fontId="2" fillId="33" borderId="18" xfId="0" applyNumberFormat="1" applyFont="1" applyFill="1" applyBorder="1" applyAlignment="1" applyProtection="1">
      <alignment horizontal="left" vertical="top"/>
      <protection locked="0"/>
    </xf>
    <xf numFmtId="0" fontId="2" fillId="33" borderId="19" xfId="0" applyFont="1" applyFill="1" applyBorder="1" applyAlignment="1" applyProtection="1">
      <alignment horizontal="left" vertical="top"/>
      <protection locked="0"/>
    </xf>
    <xf numFmtId="0" fontId="24" fillId="33" borderId="0" xfId="0" applyFont="1" applyFill="1" applyAlignment="1">
      <alignment/>
    </xf>
    <xf numFmtId="0" fontId="22" fillId="0" borderId="41" xfId="0" applyFont="1" applyFill="1" applyBorder="1" applyAlignment="1">
      <alignment wrapText="1"/>
    </xf>
    <xf numFmtId="0" fontId="0" fillId="33" borderId="0" xfId="0" applyFill="1" applyAlignment="1" applyProtection="1">
      <alignment/>
      <protection locked="0"/>
    </xf>
    <xf numFmtId="0" fontId="10" fillId="34" borderId="24" xfId="0" applyFont="1" applyFill="1" applyBorder="1" applyAlignment="1" quotePrefix="1">
      <alignment wrapText="1"/>
    </xf>
    <xf numFmtId="0" fontId="4" fillId="34" borderId="23" xfId="0" applyFont="1" applyFill="1" applyBorder="1" applyAlignment="1">
      <alignment vertical="top" wrapText="1"/>
    </xf>
    <xf numFmtId="0" fontId="7" fillId="38" borderId="0" xfId="0" applyFont="1" applyFill="1" applyAlignment="1">
      <alignment horizontal="justify"/>
    </xf>
    <xf numFmtId="0" fontId="8" fillId="35" borderId="34" xfId="0" applyFont="1" applyFill="1" applyBorder="1" applyAlignment="1">
      <alignment horizontal="center" vertical="top" wrapText="1"/>
    </xf>
    <xf numFmtId="0" fontId="4" fillId="35" borderId="12" xfId="0" applyFont="1" applyFill="1" applyBorder="1" applyAlignment="1">
      <alignment horizontal="center" vertical="top" wrapText="1"/>
    </xf>
    <xf numFmtId="49" fontId="4" fillId="35" borderId="11" xfId="0" applyNumberFormat="1" applyFont="1" applyFill="1" applyBorder="1" applyAlignment="1">
      <alignment horizontal="center" vertical="top" wrapText="1"/>
    </xf>
    <xf numFmtId="0" fontId="8" fillId="35" borderId="40" xfId="0" applyFont="1" applyFill="1" applyBorder="1" applyAlignment="1">
      <alignment horizontal="center" vertical="top" wrapText="1"/>
    </xf>
    <xf numFmtId="0" fontId="2" fillId="35" borderId="52" xfId="0" applyFont="1" applyFill="1" applyBorder="1" applyAlignment="1">
      <alignment/>
    </xf>
    <xf numFmtId="0" fontId="2" fillId="35" borderId="53" xfId="0" applyFont="1" applyFill="1" applyBorder="1" applyAlignment="1">
      <alignment/>
    </xf>
    <xf numFmtId="0" fontId="2" fillId="35" borderId="54" xfId="0" applyFont="1" applyFill="1" applyBorder="1" applyAlignment="1">
      <alignment/>
    </xf>
    <xf numFmtId="0" fontId="2" fillId="35" borderId="52" xfId="0" applyFont="1" applyFill="1" applyBorder="1" applyAlignment="1">
      <alignment/>
    </xf>
    <xf numFmtId="0" fontId="2" fillId="38" borderId="0" xfId="0" applyFont="1" applyFill="1" applyAlignment="1">
      <alignment/>
    </xf>
    <xf numFmtId="49" fontId="4" fillId="35" borderId="34" xfId="0" applyNumberFormat="1" applyFont="1" applyFill="1" applyBorder="1" applyAlignment="1">
      <alignment horizontal="center"/>
    </xf>
    <xf numFmtId="0" fontId="4" fillId="35" borderId="12" xfId="0" applyFont="1" applyFill="1" applyBorder="1" applyAlignment="1">
      <alignment horizontal="center" wrapText="1"/>
    </xf>
    <xf numFmtId="49" fontId="4" fillId="35" borderId="34" xfId="0" applyNumberFormat="1" applyFont="1" applyFill="1" applyBorder="1" applyAlignment="1">
      <alignment horizontal="center" wrapText="1"/>
    </xf>
    <xf numFmtId="49" fontId="4" fillId="35" borderId="40" xfId="0" applyNumberFormat="1" applyFont="1" applyFill="1" applyBorder="1" applyAlignment="1">
      <alignment horizontal="center"/>
    </xf>
    <xf numFmtId="0" fontId="4" fillId="33" borderId="20" xfId="0" applyFont="1" applyFill="1" applyBorder="1" applyAlignment="1">
      <alignment/>
    </xf>
    <xf numFmtId="0" fontId="2" fillId="33" borderId="23" xfId="0" applyFont="1" applyFill="1" applyBorder="1" applyAlignment="1">
      <alignment/>
    </xf>
    <xf numFmtId="0" fontId="2" fillId="33" borderId="25" xfId="0" applyFont="1" applyFill="1" applyBorder="1" applyAlignment="1">
      <alignment/>
    </xf>
    <xf numFmtId="49" fontId="2" fillId="35" borderId="52" xfId="0" applyNumberFormat="1" applyFont="1" applyFill="1" applyBorder="1" applyAlignment="1">
      <alignment horizontal="center"/>
    </xf>
    <xf numFmtId="49" fontId="4" fillId="33" borderId="54" xfId="0" applyNumberFormat="1" applyFont="1" applyFill="1" applyBorder="1" applyAlignment="1">
      <alignment horizontal="center"/>
    </xf>
    <xf numFmtId="49" fontId="2" fillId="33" borderId="52" xfId="0" applyNumberFormat="1" applyFont="1" applyFill="1" applyBorder="1" applyAlignment="1">
      <alignment horizontal="center"/>
    </xf>
    <xf numFmtId="49" fontId="2" fillId="33" borderId="52" xfId="0" applyNumberFormat="1" applyFont="1" applyFill="1" applyBorder="1" applyAlignment="1">
      <alignment horizontal="center"/>
    </xf>
    <xf numFmtId="0" fontId="2" fillId="33" borderId="52" xfId="0" applyFont="1" applyFill="1" applyBorder="1" applyAlignment="1">
      <alignment horizontal="center"/>
    </xf>
    <xf numFmtId="49" fontId="2" fillId="33" borderId="53" xfId="0" applyNumberFormat="1" applyFont="1" applyFill="1" applyBorder="1" applyAlignment="1">
      <alignment horizontal="center"/>
    </xf>
    <xf numFmtId="0" fontId="2" fillId="35" borderId="52" xfId="0" applyFont="1" applyFill="1" applyBorder="1" applyAlignment="1">
      <alignment horizontal="center"/>
    </xf>
    <xf numFmtId="49" fontId="2" fillId="35" borderId="52" xfId="0" applyNumberFormat="1" applyFont="1" applyFill="1" applyBorder="1" applyAlignment="1">
      <alignment horizontal="center"/>
    </xf>
    <xf numFmtId="0" fontId="2" fillId="33" borderId="14" xfId="0" applyFont="1" applyFill="1" applyBorder="1" applyAlignment="1">
      <alignment/>
    </xf>
    <xf numFmtId="0" fontId="7" fillId="38" borderId="0" xfId="0" applyFont="1" applyFill="1" applyAlignment="1">
      <alignment horizontal="justify" vertical="top"/>
    </xf>
    <xf numFmtId="0" fontId="2" fillId="38" borderId="52" xfId="0" applyFont="1" applyFill="1" applyBorder="1" applyAlignment="1">
      <alignment/>
    </xf>
    <xf numFmtId="0" fontId="2" fillId="33" borderId="18" xfId="0" applyFont="1" applyFill="1" applyBorder="1" applyAlignment="1">
      <alignment/>
    </xf>
    <xf numFmtId="0" fontId="2" fillId="36" borderId="26" xfId="0" applyFont="1" applyFill="1" applyBorder="1" applyAlignment="1">
      <alignment/>
    </xf>
    <xf numFmtId="0" fontId="2" fillId="33" borderId="14" xfId="0" applyFont="1" applyFill="1" applyBorder="1" applyAlignment="1">
      <alignment horizontal="center"/>
    </xf>
    <xf numFmtId="49" fontId="2" fillId="33" borderId="14" xfId="0" applyNumberFormat="1" applyFont="1" applyFill="1" applyBorder="1" applyAlignment="1">
      <alignment horizontal="center"/>
    </xf>
    <xf numFmtId="0" fontId="2" fillId="33" borderId="18" xfId="0" applyFont="1" applyFill="1" applyBorder="1" applyAlignment="1">
      <alignment horizontal="center"/>
    </xf>
    <xf numFmtId="193" fontId="2" fillId="35" borderId="0" xfId="0" applyNumberFormat="1" applyFont="1" applyFill="1" applyBorder="1" applyAlignment="1">
      <alignment horizontal="center"/>
    </xf>
    <xf numFmtId="193" fontId="2" fillId="35" borderId="35" xfId="0" applyNumberFormat="1" applyFont="1" applyFill="1" applyBorder="1" applyAlignment="1">
      <alignment horizontal="center"/>
    </xf>
    <xf numFmtId="193" fontId="2" fillId="35" borderId="0" xfId="0" applyNumberFormat="1" applyFont="1" applyFill="1" applyBorder="1" applyAlignment="1">
      <alignment horizontal="center"/>
    </xf>
    <xf numFmtId="193" fontId="4" fillId="33" borderId="21" xfId="0" applyNumberFormat="1" applyFont="1" applyFill="1" applyBorder="1" applyAlignment="1">
      <alignment horizontal="center"/>
    </xf>
    <xf numFmtId="193" fontId="4" fillId="33" borderId="55" xfId="0" applyNumberFormat="1" applyFont="1" applyFill="1" applyBorder="1" applyAlignment="1">
      <alignment horizontal="center"/>
    </xf>
    <xf numFmtId="193" fontId="2" fillId="33" borderId="0" xfId="0" applyNumberFormat="1" applyFont="1" applyFill="1" applyBorder="1" applyAlignment="1">
      <alignment horizontal="center"/>
    </xf>
    <xf numFmtId="193" fontId="2" fillId="33" borderId="35" xfId="0" applyNumberFormat="1" applyFont="1" applyFill="1" applyBorder="1" applyAlignment="1">
      <alignment horizontal="center"/>
    </xf>
    <xf numFmtId="193" fontId="2" fillId="33" borderId="26" xfId="0" applyNumberFormat="1" applyFont="1" applyFill="1" applyBorder="1" applyAlignment="1">
      <alignment horizontal="center"/>
    </xf>
    <xf numFmtId="193" fontId="2" fillId="33" borderId="39" xfId="0" applyNumberFormat="1" applyFont="1" applyFill="1" applyBorder="1" applyAlignment="1">
      <alignment horizontal="center"/>
    </xf>
    <xf numFmtId="0" fontId="17" fillId="38" borderId="0" xfId="0" applyFont="1" applyFill="1" applyAlignment="1">
      <alignment/>
    </xf>
    <xf numFmtId="0" fontId="10" fillId="2" borderId="54" xfId="0" applyFont="1" applyFill="1" applyBorder="1" applyAlignment="1">
      <alignment wrapText="1"/>
    </xf>
    <xf numFmtId="0" fontId="10" fillId="2" borderId="52" xfId="0" applyFont="1" applyFill="1" applyBorder="1" applyAlignment="1">
      <alignment wrapText="1"/>
    </xf>
    <xf numFmtId="0" fontId="10" fillId="2" borderId="53" xfId="0" applyFont="1" applyFill="1" applyBorder="1" applyAlignment="1">
      <alignment wrapText="1"/>
    </xf>
    <xf numFmtId="0" fontId="68" fillId="38" borderId="0" xfId="53" applyFont="1" applyFill="1" applyBorder="1" applyAlignment="1" applyProtection="1">
      <alignment wrapText="1"/>
      <protection/>
    </xf>
    <xf numFmtId="0" fontId="2" fillId="35" borderId="56" xfId="0" applyFont="1" applyFill="1" applyBorder="1" applyAlignment="1">
      <alignment horizontal="left" vertical="center" wrapText="1"/>
    </xf>
    <xf numFmtId="0" fontId="2" fillId="35" borderId="57" xfId="0" applyFont="1" applyFill="1" applyBorder="1" applyAlignment="1">
      <alignment horizontal="left" vertical="center" wrapText="1"/>
    </xf>
    <xf numFmtId="0" fontId="2" fillId="35" borderId="58" xfId="0" applyFont="1" applyFill="1" applyBorder="1" applyAlignment="1">
      <alignment horizontal="left" vertical="center" wrapText="1"/>
    </xf>
    <xf numFmtId="0" fontId="2" fillId="35" borderId="59" xfId="0" applyFont="1" applyFill="1" applyBorder="1" applyAlignment="1">
      <alignment horizontal="left" vertical="center" wrapText="1"/>
    </xf>
    <xf numFmtId="0" fontId="2" fillId="39" borderId="60" xfId="0" applyFont="1" applyFill="1" applyBorder="1" applyAlignment="1" applyProtection="1">
      <alignment horizontal="center" vertical="center"/>
      <protection locked="0"/>
    </xf>
    <xf numFmtId="3" fontId="2" fillId="39" borderId="60" xfId="0" applyNumberFormat="1" applyFont="1" applyFill="1" applyBorder="1" applyAlignment="1" applyProtection="1">
      <alignment horizontal="center" vertical="top"/>
      <protection locked="0"/>
    </xf>
    <xf numFmtId="3" fontId="2" fillId="39" borderId="61" xfId="0" applyNumberFormat="1" applyFont="1" applyFill="1" applyBorder="1" applyAlignment="1" applyProtection="1">
      <alignment horizontal="center" vertical="center"/>
      <protection locked="0"/>
    </xf>
    <xf numFmtId="3" fontId="8" fillId="35" borderId="62" xfId="0" applyNumberFormat="1" applyFont="1" applyFill="1" applyBorder="1" applyAlignment="1">
      <alignment horizontal="center"/>
    </xf>
    <xf numFmtId="3" fontId="8" fillId="35" borderId="63" xfId="0" applyNumberFormat="1" applyFont="1" applyFill="1" applyBorder="1" applyAlignment="1">
      <alignment horizontal="center"/>
    </xf>
    <xf numFmtId="3" fontId="8" fillId="35" borderId="22" xfId="0" applyNumberFormat="1" applyFont="1" applyFill="1" applyBorder="1" applyAlignment="1">
      <alignment horizontal="center"/>
    </xf>
    <xf numFmtId="3" fontId="8" fillId="35" borderId="13" xfId="0" applyNumberFormat="1" applyFont="1" applyFill="1" applyBorder="1" applyAlignment="1">
      <alignment horizontal="center"/>
    </xf>
    <xf numFmtId="3" fontId="8" fillId="35" borderId="14" xfId="0" applyNumberFormat="1" applyFont="1" applyFill="1" applyBorder="1" applyAlignment="1">
      <alignment horizontal="center"/>
    </xf>
    <xf numFmtId="3" fontId="8" fillId="35" borderId="24" xfId="0" applyNumberFormat="1" applyFont="1" applyFill="1" applyBorder="1" applyAlignment="1">
      <alignment horizontal="center"/>
    </xf>
    <xf numFmtId="3" fontId="8" fillId="35" borderId="17" xfId="0" applyNumberFormat="1" applyFont="1" applyFill="1" applyBorder="1" applyAlignment="1">
      <alignment horizontal="center"/>
    </xf>
    <xf numFmtId="3" fontId="8" fillId="35" borderId="18" xfId="0" applyNumberFormat="1" applyFont="1" applyFill="1" applyBorder="1" applyAlignment="1">
      <alignment horizontal="center"/>
    </xf>
    <xf numFmtId="3" fontId="8" fillId="35" borderId="27" xfId="0" applyNumberFormat="1" applyFont="1" applyFill="1" applyBorder="1" applyAlignment="1">
      <alignment horizontal="center"/>
    </xf>
    <xf numFmtId="0" fontId="2" fillId="38" borderId="54" xfId="0" applyFont="1" applyFill="1" applyBorder="1" applyAlignment="1" applyProtection="1">
      <alignment horizontal="left" wrapText="1"/>
      <protection locked="0"/>
    </xf>
    <xf numFmtId="0" fontId="12" fillId="38" borderId="52" xfId="53" applyFont="1" applyFill="1" applyBorder="1" applyAlignment="1" applyProtection="1">
      <alignment horizontal="left" wrapText="1"/>
      <protection locked="0"/>
    </xf>
    <xf numFmtId="0" fontId="0" fillId="38" borderId="53" xfId="0" applyFill="1" applyBorder="1" applyAlignment="1" applyProtection="1">
      <alignment/>
      <protection locked="0"/>
    </xf>
    <xf numFmtId="0" fontId="4" fillId="33" borderId="26" xfId="0" applyFont="1" applyFill="1" applyBorder="1" applyAlignment="1">
      <alignment horizontal="left"/>
    </xf>
    <xf numFmtId="0" fontId="4" fillId="33" borderId="26" xfId="0" applyFont="1" applyFill="1" applyBorder="1" applyAlignment="1">
      <alignment horizontal="left"/>
    </xf>
    <xf numFmtId="0" fontId="9" fillId="33" borderId="26" xfId="0" applyFont="1" applyFill="1" applyBorder="1" applyAlignment="1">
      <alignment horizontal="center"/>
    </xf>
    <xf numFmtId="0" fontId="4" fillId="34" borderId="20" xfId="0" applyFont="1" applyFill="1" applyBorder="1" applyAlignment="1">
      <alignment horizontal="left" vertical="top" wrapText="1"/>
    </xf>
    <xf numFmtId="0" fontId="4" fillId="34" borderId="23" xfId="0" applyFont="1" applyFill="1" applyBorder="1" applyAlignment="1">
      <alignment horizontal="left" vertical="top" wrapText="1"/>
    </xf>
    <xf numFmtId="0" fontId="10" fillId="34" borderId="30" xfId="0" applyNumberFormat="1" applyFont="1" applyFill="1" applyBorder="1" applyAlignment="1">
      <alignment horizontal="left" vertical="top" wrapText="1"/>
    </xf>
    <xf numFmtId="0" fontId="0" fillId="34" borderId="42" xfId="0" applyFill="1" applyBorder="1" applyAlignment="1">
      <alignment horizontal="left" vertical="top" wrapText="1"/>
    </xf>
    <xf numFmtId="0" fontId="4" fillId="40" borderId="30" xfId="0" applyFont="1" applyFill="1" applyBorder="1" applyAlignment="1">
      <alignment horizontal="center"/>
    </xf>
    <xf numFmtId="0" fontId="4" fillId="40" borderId="40" xfId="0" applyFont="1" applyFill="1" applyBorder="1" applyAlignment="1">
      <alignment horizontal="center"/>
    </xf>
    <xf numFmtId="0" fontId="4" fillId="40" borderId="42" xfId="0" applyFont="1" applyFill="1" applyBorder="1" applyAlignment="1">
      <alignment horizontal="center"/>
    </xf>
    <xf numFmtId="49" fontId="17" fillId="34" borderId="60" xfId="0" applyNumberFormat="1" applyFont="1" applyFill="1" applyBorder="1" applyAlignment="1">
      <alignment horizontal="left" vertical="top" wrapText="1"/>
    </xf>
    <xf numFmtId="49" fontId="10" fillId="34" borderId="60" xfId="0" applyNumberFormat="1" applyFont="1" applyFill="1" applyBorder="1" applyAlignment="1">
      <alignment horizontal="left" vertical="top" wrapText="1"/>
    </xf>
    <xf numFmtId="49" fontId="18" fillId="34" borderId="60" xfId="0" applyNumberFormat="1" applyFont="1" applyFill="1" applyBorder="1" applyAlignment="1">
      <alignment horizontal="left" vertical="top" wrapText="1"/>
    </xf>
    <xf numFmtId="0" fontId="18" fillId="34" borderId="60" xfId="0" applyFont="1" applyFill="1" applyBorder="1" applyAlignment="1">
      <alignment horizontal="left" vertical="top" wrapText="1"/>
    </xf>
    <xf numFmtId="0" fontId="10" fillId="34" borderId="60" xfId="0" applyFont="1" applyFill="1" applyBorder="1" applyAlignment="1">
      <alignment horizontal="left" vertical="top" wrapText="1"/>
    </xf>
    <xf numFmtId="0" fontId="19" fillId="37" borderId="60" xfId="0" applyFont="1" applyFill="1" applyBorder="1" applyAlignment="1">
      <alignment vertical="top"/>
    </xf>
    <xf numFmtId="0" fontId="0" fillId="37" borderId="60" xfId="0" applyFill="1" applyBorder="1" applyAlignment="1">
      <alignment vertical="top"/>
    </xf>
    <xf numFmtId="0" fontId="17" fillId="35" borderId="54" xfId="0" applyFont="1" applyFill="1" applyBorder="1" applyAlignment="1">
      <alignment horizontal="center" vertical="center" wrapText="1"/>
    </xf>
    <xf numFmtId="0" fontId="17" fillId="35" borderId="53" xfId="0" applyFont="1" applyFill="1" applyBorder="1" applyAlignment="1">
      <alignment horizontal="center" vertical="center" wrapText="1"/>
    </xf>
    <xf numFmtId="0" fontId="9" fillId="6" borderId="40" xfId="0" applyFont="1" applyFill="1" applyBorder="1" applyAlignment="1">
      <alignment horizontal="center"/>
    </xf>
    <xf numFmtId="0" fontId="9" fillId="6" borderId="42" xfId="0" applyFont="1" applyFill="1" applyBorder="1" applyAlignment="1">
      <alignment horizontal="center"/>
    </xf>
    <xf numFmtId="0" fontId="2" fillId="34" borderId="30" xfId="0" applyFont="1" applyFill="1" applyBorder="1" applyAlignment="1">
      <alignment horizontal="left" wrapText="1"/>
    </xf>
    <xf numFmtId="0" fontId="2" fillId="34" borderId="40" xfId="0" applyFont="1" applyFill="1" applyBorder="1" applyAlignment="1">
      <alignment horizontal="left" wrapText="1"/>
    </xf>
    <xf numFmtId="0" fontId="2" fillId="34" borderId="42" xfId="0" applyFont="1" applyFill="1" applyBorder="1" applyAlignment="1">
      <alignment horizontal="left" wrapText="1"/>
    </xf>
    <xf numFmtId="49" fontId="9" fillId="35" borderId="54" xfId="0" applyNumberFormat="1" applyFont="1" applyFill="1" applyBorder="1" applyAlignment="1">
      <alignment horizontal="center"/>
    </xf>
    <xf numFmtId="49" fontId="9" fillId="35" borderId="53" xfId="0" applyNumberFormat="1" applyFont="1" applyFill="1" applyBorder="1" applyAlignment="1">
      <alignment horizontal="center"/>
    </xf>
    <xf numFmtId="0" fontId="9" fillId="35" borderId="20" xfId="0" applyFont="1" applyFill="1" applyBorder="1" applyAlignment="1">
      <alignment horizontal="center" vertical="center" wrapText="1"/>
    </xf>
    <xf numFmtId="0" fontId="9" fillId="35" borderId="25" xfId="0" applyFont="1" applyFill="1" applyBorder="1" applyAlignment="1">
      <alignment horizontal="center" vertical="center" wrapText="1"/>
    </xf>
    <xf numFmtId="0" fontId="9" fillId="2" borderId="40" xfId="0" applyFont="1" applyFill="1" applyBorder="1" applyAlignment="1">
      <alignment horizontal="center"/>
    </xf>
    <xf numFmtId="0" fontId="9" fillId="2" borderId="42" xfId="0" applyFont="1" applyFill="1" applyBorder="1" applyAlignment="1">
      <alignment horizontal="center"/>
    </xf>
    <xf numFmtId="0" fontId="2" fillId="33" borderId="0" xfId="0" applyFont="1" applyFill="1" applyAlignment="1">
      <alignment horizontal="left" wrapText="1"/>
    </xf>
    <xf numFmtId="0" fontId="18" fillId="34" borderId="46" xfId="0" applyFont="1" applyFill="1" applyBorder="1" applyAlignment="1">
      <alignment horizontal="left" wrapText="1"/>
    </xf>
    <xf numFmtId="0" fontId="18" fillId="34" borderId="43" xfId="0" applyFont="1" applyFill="1" applyBorder="1" applyAlignment="1">
      <alignment horizontal="left" wrapText="1"/>
    </xf>
    <xf numFmtId="0" fontId="18" fillId="34" borderId="28" xfId="0" applyFont="1" applyFill="1" applyBorder="1" applyAlignment="1">
      <alignment horizontal="left" wrapText="1"/>
    </xf>
    <xf numFmtId="0" fontId="18" fillId="34" borderId="48" xfId="0" applyFont="1" applyFill="1" applyBorder="1" applyAlignment="1">
      <alignment horizontal="left" wrapText="1"/>
    </xf>
    <xf numFmtId="0" fontId="18" fillId="34" borderId="50" xfId="0" applyFont="1" applyFill="1" applyBorder="1" applyAlignment="1">
      <alignment horizontal="left" wrapText="1"/>
    </xf>
    <xf numFmtId="0" fontId="18" fillId="34" borderId="37"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b/>
        <i val="0"/>
        <color rgb="FFFF0000"/>
      </font>
      <fill>
        <patternFill>
          <bgColor theme="6" tint="0.5999600291252136"/>
        </patternFill>
      </fill>
    </dxf>
    <dxf>
      <font>
        <b/>
        <i val="0"/>
        <color rgb="FFFF0000"/>
      </font>
      <fill>
        <patternFill>
          <bgColor theme="6"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Output'!A1" /><Relationship Id="rId7" Type="http://schemas.openxmlformats.org/officeDocument/2006/relationships/hyperlink" Target="#'Input-Output'!A1" /><Relationship Id="rId8" Type="http://schemas.openxmlformats.org/officeDocument/2006/relationships/hyperlink" Target="#'Input-Output'!A1" /><Relationship Id="rId9" Type="http://schemas.openxmlformats.org/officeDocument/2006/relationships/hyperlink" Target="#Instructions!A1" /><Relationship Id="rId10" Type="http://schemas.openxmlformats.org/officeDocument/2006/relationships/hyperlink" Target="#References!A1"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Input - Output'!A1"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Input-Output'!A1"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 - Output'!A1" /><Relationship Id="rId7" Type="http://schemas.openxmlformats.org/officeDocument/2006/relationships/hyperlink" Target="#'Input-Output'!A1" /><Relationship Id="rId8" Type="http://schemas.openxmlformats.org/officeDocument/2006/relationships/hyperlink" Target="#Instructions!A1" /><Relationship Id="rId9" Type="http://schemas.openxmlformats.org/officeDocument/2006/relationships/hyperlink" Target="#References!A1"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Input - Output'!A1" /><Relationship Id="rId9" Type="http://schemas.openxmlformats.org/officeDocument/2006/relationships/hyperlink" Target="#'Input - Outpu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24</xdr:row>
      <xdr:rowOff>38100</xdr:rowOff>
    </xdr:from>
    <xdr:to>
      <xdr:col>3</xdr:col>
      <xdr:colOff>381000</xdr:colOff>
      <xdr:row>27</xdr:row>
      <xdr:rowOff>38100</xdr:rowOff>
    </xdr:to>
    <xdr:pic>
      <xdr:nvPicPr>
        <xdr:cNvPr id="1" name="Picture 11" descr="Toronto647.wmf"/>
        <xdr:cNvPicPr preferRelativeResize="1">
          <a:picLocks noChangeAspect="1"/>
        </xdr:cNvPicPr>
      </xdr:nvPicPr>
      <xdr:blipFill>
        <a:blip r:embed="rId1"/>
        <a:stretch>
          <a:fillRect/>
        </a:stretch>
      </xdr:blipFill>
      <xdr:spPr>
        <a:xfrm>
          <a:off x="1581150" y="7734300"/>
          <a:ext cx="1781175" cy="571500"/>
        </a:xfrm>
        <a:prstGeom prst="rect">
          <a:avLst/>
        </a:prstGeom>
        <a:noFill/>
        <a:ln w="9525" cmpd="sng">
          <a:noFill/>
        </a:ln>
      </xdr:spPr>
    </xdr:pic>
    <xdr:clientData/>
  </xdr:twoCellAnchor>
  <xdr:twoCellAnchor editAs="oneCell">
    <xdr:from>
      <xdr:col>3</xdr:col>
      <xdr:colOff>4962525</xdr:colOff>
      <xdr:row>24</xdr:row>
      <xdr:rowOff>57150</xdr:rowOff>
    </xdr:from>
    <xdr:to>
      <xdr:col>3</xdr:col>
      <xdr:colOff>6724650</xdr:colOff>
      <xdr:row>27</xdr:row>
      <xdr:rowOff>19050</xdr:rowOff>
    </xdr:to>
    <xdr:pic>
      <xdr:nvPicPr>
        <xdr:cNvPr id="2" name="Picture 13" descr="livegreen_B.wmf"/>
        <xdr:cNvPicPr preferRelativeResize="1">
          <a:picLocks noChangeAspect="1"/>
        </xdr:cNvPicPr>
      </xdr:nvPicPr>
      <xdr:blipFill>
        <a:blip r:embed="rId2"/>
        <a:stretch>
          <a:fillRect/>
        </a:stretch>
      </xdr:blipFill>
      <xdr:spPr>
        <a:xfrm>
          <a:off x="7943850" y="7753350"/>
          <a:ext cx="1762125" cy="533400"/>
        </a:xfrm>
        <a:prstGeom prst="rect">
          <a:avLst/>
        </a:prstGeom>
        <a:noFill/>
        <a:ln w="9525" cmpd="sng">
          <a:noFill/>
        </a:ln>
      </xdr:spPr>
    </xdr:pic>
    <xdr:clientData/>
  </xdr:twoCellAnchor>
  <xdr:twoCellAnchor editAs="oneCell">
    <xdr:from>
      <xdr:col>2</xdr:col>
      <xdr:colOff>0</xdr:colOff>
      <xdr:row>0</xdr:row>
      <xdr:rowOff>0</xdr:rowOff>
    </xdr:from>
    <xdr:to>
      <xdr:col>3</xdr:col>
      <xdr:colOff>1085850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571625" y="0"/>
          <a:ext cx="2495550" cy="561975"/>
        </a:xfrm>
        <a:prstGeom prst="rect">
          <a:avLst/>
        </a:prstGeom>
        <a:noFill/>
        <a:ln w="9525" cmpd="sng">
          <a:noFill/>
        </a:ln>
      </xdr:spPr>
    </xdr:pic>
    <xdr:clientData/>
  </xdr:twoCellAnchor>
  <xdr:twoCellAnchor>
    <xdr:from>
      <xdr:col>1</xdr:col>
      <xdr:colOff>0</xdr:colOff>
      <xdr:row>11</xdr:row>
      <xdr:rowOff>114300</xdr:rowOff>
    </xdr:from>
    <xdr:to>
      <xdr:col>1</xdr:col>
      <xdr:colOff>1019175</xdr:colOff>
      <xdr:row>13</xdr:row>
      <xdr:rowOff>57150</xdr:rowOff>
    </xdr:to>
    <xdr:grpSp>
      <xdr:nvGrpSpPr>
        <xdr:cNvPr id="4" name="Group 662"/>
        <xdr:cNvGrpSpPr>
          <a:grpSpLocks/>
        </xdr:cNvGrpSpPr>
      </xdr:nvGrpSpPr>
      <xdr:grpSpPr>
        <a:xfrm>
          <a:off x="466725" y="3362325"/>
          <a:ext cx="1019175" cy="34290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38100</xdr:colOff>
      <xdr:row>9</xdr:row>
      <xdr:rowOff>142875</xdr:rowOff>
    </xdr:from>
    <xdr:to>
      <xdr:col>1</xdr:col>
      <xdr:colOff>981075</xdr:colOff>
      <xdr:row>11</xdr:row>
      <xdr:rowOff>38100</xdr:rowOff>
    </xdr:to>
    <xdr:grpSp>
      <xdr:nvGrpSpPr>
        <xdr:cNvPr id="7" name="Group 665"/>
        <xdr:cNvGrpSpPr>
          <a:grpSpLocks/>
        </xdr:cNvGrpSpPr>
      </xdr:nvGrpSpPr>
      <xdr:grpSpPr>
        <a:xfrm>
          <a:off x="504825" y="2781300"/>
          <a:ext cx="942975" cy="504825"/>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6</xdr:row>
      <xdr:rowOff>19050</xdr:rowOff>
    </xdr:from>
    <xdr:to>
      <xdr:col>1</xdr:col>
      <xdr:colOff>1047750</xdr:colOff>
      <xdr:row>7</xdr:row>
      <xdr:rowOff>161925</xdr:rowOff>
    </xdr:to>
    <xdr:grpSp>
      <xdr:nvGrpSpPr>
        <xdr:cNvPr id="10" name="Group 668">
          <a:hlinkClick r:id="rId6"/>
        </xdr:cNvPr>
        <xdr:cNvGrpSpPr>
          <a:grpSpLocks/>
        </xdr:cNvGrpSpPr>
      </xdr:nvGrpSpPr>
      <xdr:grpSpPr>
        <a:xfrm>
          <a:off x="466725" y="2066925"/>
          <a:ext cx="1047750" cy="342900"/>
          <a:chOff x="40" y="187"/>
          <a:chExt cx="110" cy="32"/>
        </a:xfrm>
        <a:solidFill>
          <a:srgbClr val="FFFFFF"/>
        </a:solidFill>
      </xdr:grpSpPr>
      <xdr:sp>
        <xdr:nvSpPr>
          <xdr:cNvPr id="11" name="Rounded Rectangle 17">
            <a:hlinkClick r:id="rId7"/>
          </xdr:cNvPr>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1">
            <a:hlinkClick r:id="rId8"/>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5</xdr:row>
      <xdr:rowOff>28575</xdr:rowOff>
    </xdr:from>
    <xdr:to>
      <xdr:col>1</xdr:col>
      <xdr:colOff>1028700</xdr:colOff>
      <xdr:row>5</xdr:row>
      <xdr:rowOff>419100</xdr:rowOff>
    </xdr:to>
    <xdr:grpSp>
      <xdr:nvGrpSpPr>
        <xdr:cNvPr id="13" name="Group 671"/>
        <xdr:cNvGrpSpPr>
          <a:grpSpLocks/>
        </xdr:cNvGrpSpPr>
      </xdr:nvGrpSpPr>
      <xdr:grpSpPr>
        <a:xfrm>
          <a:off x="466725" y="1447800"/>
          <a:ext cx="1028700" cy="390525"/>
          <a:chOff x="40" y="132"/>
          <a:chExt cx="108" cy="33"/>
        </a:xfrm>
        <a:solidFill>
          <a:srgbClr val="FFFFFF"/>
        </a:solidFill>
      </xdr:grpSpPr>
      <xdr:sp>
        <xdr:nvSpPr>
          <xdr:cNvPr id="1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2">
            <a:hlinkClick r:id="rId9"/>
          </xdr:cNvPr>
          <xdr:cNvSpPr txBox="1">
            <a:spLocks noChangeArrowheads="1"/>
          </xdr:cNvSpPr>
        </xdr:nvSpPr>
        <xdr:spPr>
          <a:xfrm>
            <a:off x="48" y="137"/>
            <a:ext cx="91" cy="23"/>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28575</xdr:colOff>
      <xdr:row>13</xdr:row>
      <xdr:rowOff>228600</xdr:rowOff>
    </xdr:from>
    <xdr:to>
      <xdr:col>1</xdr:col>
      <xdr:colOff>962025</xdr:colOff>
      <xdr:row>15</xdr:row>
      <xdr:rowOff>0</xdr:rowOff>
    </xdr:to>
    <xdr:grpSp>
      <xdr:nvGrpSpPr>
        <xdr:cNvPr id="16" name="Group 674"/>
        <xdr:cNvGrpSpPr>
          <a:grpSpLocks/>
        </xdr:cNvGrpSpPr>
      </xdr:nvGrpSpPr>
      <xdr:grpSpPr>
        <a:xfrm>
          <a:off x="495300" y="3876675"/>
          <a:ext cx="933450" cy="371475"/>
          <a:chOff x="54" y="474"/>
          <a:chExt cx="98" cy="31"/>
        </a:xfrm>
        <a:solidFill>
          <a:srgbClr val="FFFFFF"/>
        </a:solidFill>
      </xdr:grpSpPr>
      <xdr:sp>
        <xdr:nvSpPr>
          <xdr:cNvPr id="17"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4">
            <a:hlinkClick r:id="rId10"/>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38100</xdr:colOff>
      <xdr:row>4</xdr:row>
      <xdr:rowOff>152400</xdr:rowOff>
    </xdr:from>
    <xdr:to>
      <xdr:col>1</xdr:col>
      <xdr:colOff>38100</xdr:colOff>
      <xdr:row>5</xdr:row>
      <xdr:rowOff>466725</xdr:rowOff>
    </xdr:to>
    <xdr:grpSp>
      <xdr:nvGrpSpPr>
        <xdr:cNvPr id="19" name="Group 677"/>
        <xdr:cNvGrpSpPr>
          <a:grpSpLocks/>
        </xdr:cNvGrpSpPr>
      </xdr:nvGrpSpPr>
      <xdr:grpSpPr>
        <a:xfrm>
          <a:off x="38100" y="1371600"/>
          <a:ext cx="466725" cy="514350"/>
          <a:chOff x="2" y="119"/>
          <a:chExt cx="45" cy="53"/>
        </a:xfrm>
        <a:solidFill>
          <a:srgbClr val="FFFFFF"/>
        </a:solidFill>
      </xdr:grpSpPr>
      <xdr:sp>
        <xdr:nvSpPr>
          <xdr:cNvPr id="20" name="AutoShape 678"/>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679"/>
          <xdr:cNvSpPr txBox="1">
            <a:spLocks noChangeArrowheads="1"/>
          </xdr:cNvSpPr>
        </xdr:nvSpPr>
        <xdr:spPr>
          <a:xfrm>
            <a:off x="5" y="134"/>
            <a:ext cx="41" cy="27"/>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46</xdr:row>
      <xdr:rowOff>47625</xdr:rowOff>
    </xdr:from>
    <xdr:to>
      <xdr:col>3</xdr:col>
      <xdr:colOff>1571625</xdr:colOff>
      <xdr:row>48</xdr:row>
      <xdr:rowOff>104775</xdr:rowOff>
    </xdr:to>
    <xdr:pic>
      <xdr:nvPicPr>
        <xdr:cNvPr id="1" name="Picture 11" descr="Toronto647.wmf"/>
        <xdr:cNvPicPr preferRelativeResize="1">
          <a:picLocks noChangeAspect="1"/>
        </xdr:cNvPicPr>
      </xdr:nvPicPr>
      <xdr:blipFill>
        <a:blip r:embed="rId1"/>
        <a:stretch>
          <a:fillRect/>
        </a:stretch>
      </xdr:blipFill>
      <xdr:spPr>
        <a:xfrm>
          <a:off x="1647825" y="13249275"/>
          <a:ext cx="1790700" cy="552450"/>
        </a:xfrm>
        <a:prstGeom prst="rect">
          <a:avLst/>
        </a:prstGeom>
        <a:noFill/>
        <a:ln w="9525" cmpd="sng">
          <a:noFill/>
        </a:ln>
      </xdr:spPr>
    </xdr:pic>
    <xdr:clientData/>
  </xdr:twoCellAnchor>
  <xdr:twoCellAnchor editAs="oneCell">
    <xdr:from>
      <xdr:col>7</xdr:col>
      <xdr:colOff>57150</xdr:colOff>
      <xdr:row>46</xdr:row>
      <xdr:rowOff>47625</xdr:rowOff>
    </xdr:from>
    <xdr:to>
      <xdr:col>9</xdr:col>
      <xdr:colOff>571500</xdr:colOff>
      <xdr:row>48</xdr:row>
      <xdr:rowOff>66675</xdr:rowOff>
    </xdr:to>
    <xdr:pic>
      <xdr:nvPicPr>
        <xdr:cNvPr id="2" name="Picture 13" descr="livegreen_B.wmf"/>
        <xdr:cNvPicPr preferRelativeResize="1">
          <a:picLocks noChangeAspect="1"/>
        </xdr:cNvPicPr>
      </xdr:nvPicPr>
      <xdr:blipFill>
        <a:blip r:embed="rId2"/>
        <a:stretch>
          <a:fillRect/>
        </a:stretch>
      </xdr:blipFill>
      <xdr:spPr>
        <a:xfrm>
          <a:off x="7534275" y="13249275"/>
          <a:ext cx="1771650" cy="514350"/>
        </a:xfrm>
        <a:prstGeom prst="rect">
          <a:avLst/>
        </a:prstGeom>
        <a:noFill/>
        <a:ln w="9525" cmpd="sng">
          <a:noFill/>
        </a:ln>
      </xdr:spPr>
    </xdr:pic>
    <xdr:clientData/>
  </xdr:twoCellAnchor>
  <xdr:twoCellAnchor editAs="oneCell">
    <xdr:from>
      <xdr:col>2</xdr:col>
      <xdr:colOff>0</xdr:colOff>
      <xdr:row>0</xdr:row>
      <xdr:rowOff>47625</xdr:rowOff>
    </xdr:from>
    <xdr:to>
      <xdr:col>3</xdr:col>
      <xdr:colOff>2200275</xdr:colOff>
      <xdr:row>0</xdr:row>
      <xdr:rowOff>609600</xdr:rowOff>
    </xdr:to>
    <xdr:pic>
      <xdr:nvPicPr>
        <xdr:cNvPr id="3" name="Picture 14" descr="ChemTRAC final logo.wmf"/>
        <xdr:cNvPicPr preferRelativeResize="1">
          <a:picLocks noChangeAspect="1"/>
        </xdr:cNvPicPr>
      </xdr:nvPicPr>
      <xdr:blipFill>
        <a:blip r:embed="rId3"/>
        <a:stretch>
          <a:fillRect/>
        </a:stretch>
      </xdr:blipFill>
      <xdr:spPr>
        <a:xfrm>
          <a:off x="1571625" y="47625"/>
          <a:ext cx="2495550" cy="561975"/>
        </a:xfrm>
        <a:prstGeom prst="rect">
          <a:avLst/>
        </a:prstGeom>
        <a:noFill/>
        <a:ln w="9525" cmpd="sng">
          <a:noFill/>
        </a:ln>
      </xdr:spPr>
    </xdr:pic>
    <xdr:clientData/>
  </xdr:twoCellAnchor>
  <xdr:twoCellAnchor>
    <xdr:from>
      <xdr:col>1</xdr:col>
      <xdr:colOff>19050</xdr:colOff>
      <xdr:row>9</xdr:row>
      <xdr:rowOff>114300</xdr:rowOff>
    </xdr:from>
    <xdr:to>
      <xdr:col>1</xdr:col>
      <xdr:colOff>1038225</xdr:colOff>
      <xdr:row>10</xdr:row>
      <xdr:rowOff>209550</xdr:rowOff>
    </xdr:to>
    <xdr:grpSp>
      <xdr:nvGrpSpPr>
        <xdr:cNvPr id="4" name="Group 678"/>
        <xdr:cNvGrpSpPr>
          <a:grpSpLocks/>
        </xdr:cNvGrpSpPr>
      </xdr:nvGrpSpPr>
      <xdr:grpSpPr>
        <a:xfrm>
          <a:off x="485775" y="3343275"/>
          <a:ext cx="1019175" cy="34290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7</xdr:row>
      <xdr:rowOff>171450</xdr:rowOff>
    </xdr:from>
    <xdr:to>
      <xdr:col>1</xdr:col>
      <xdr:colOff>990600</xdr:colOff>
      <xdr:row>9</xdr:row>
      <xdr:rowOff>28575</xdr:rowOff>
    </xdr:to>
    <xdr:grpSp>
      <xdr:nvGrpSpPr>
        <xdr:cNvPr id="7" name="Group 681"/>
        <xdr:cNvGrpSpPr>
          <a:grpSpLocks/>
        </xdr:cNvGrpSpPr>
      </xdr:nvGrpSpPr>
      <xdr:grpSpPr>
        <a:xfrm>
          <a:off x="514350" y="2943225"/>
          <a:ext cx="952500" cy="314325"/>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3</xdr:row>
      <xdr:rowOff>57150</xdr:rowOff>
    </xdr:from>
    <xdr:to>
      <xdr:col>1</xdr:col>
      <xdr:colOff>1028700</xdr:colOff>
      <xdr:row>4</xdr:row>
      <xdr:rowOff>28575</xdr:rowOff>
    </xdr:to>
    <xdr:grpSp>
      <xdr:nvGrpSpPr>
        <xdr:cNvPr id="10" name="Group 684"/>
        <xdr:cNvGrpSpPr>
          <a:grpSpLocks/>
        </xdr:cNvGrpSpPr>
      </xdr:nvGrpSpPr>
      <xdr:grpSpPr>
        <a:xfrm>
          <a:off x="466725" y="1066800"/>
          <a:ext cx="1028700" cy="419100"/>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3"/>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47625</xdr:colOff>
      <xdr:row>11</xdr:row>
      <xdr:rowOff>38100</xdr:rowOff>
    </xdr:from>
    <xdr:to>
      <xdr:col>1</xdr:col>
      <xdr:colOff>981075</xdr:colOff>
      <xdr:row>11</xdr:row>
      <xdr:rowOff>342900</xdr:rowOff>
    </xdr:to>
    <xdr:grpSp>
      <xdr:nvGrpSpPr>
        <xdr:cNvPr id="13" name="Group 687"/>
        <xdr:cNvGrpSpPr>
          <a:grpSpLocks/>
        </xdr:cNvGrpSpPr>
      </xdr:nvGrpSpPr>
      <xdr:grpSpPr>
        <a:xfrm>
          <a:off x="514350" y="3762375"/>
          <a:ext cx="933450" cy="304800"/>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1</xdr:col>
      <xdr:colOff>19050</xdr:colOff>
      <xdr:row>5</xdr:row>
      <xdr:rowOff>28575</xdr:rowOff>
    </xdr:from>
    <xdr:to>
      <xdr:col>1</xdr:col>
      <xdr:colOff>1066800</xdr:colOff>
      <xdr:row>5</xdr:row>
      <xdr:rowOff>409575</xdr:rowOff>
    </xdr:to>
    <xdr:grpSp>
      <xdr:nvGrpSpPr>
        <xdr:cNvPr id="16" name="Group 690"/>
        <xdr:cNvGrpSpPr>
          <a:grpSpLocks/>
        </xdr:cNvGrpSpPr>
      </xdr:nvGrpSpPr>
      <xdr:grpSpPr>
        <a:xfrm>
          <a:off x="485775" y="1943100"/>
          <a:ext cx="1047750" cy="371475"/>
          <a:chOff x="40" y="187"/>
          <a:chExt cx="110" cy="32"/>
        </a:xfrm>
        <a:solidFill>
          <a:srgbClr val="FFFFFF"/>
        </a:solidFill>
      </xdr:grpSpPr>
      <xdr:sp>
        <xdr:nvSpPr>
          <xdr:cNvPr id="17"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1">
            <a:hlinkClick r:id="rId8"/>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0</xdr:col>
      <xdr:colOff>28575</xdr:colOff>
      <xdr:row>4</xdr:row>
      <xdr:rowOff>333375</xdr:rowOff>
    </xdr:from>
    <xdr:to>
      <xdr:col>1</xdr:col>
      <xdr:colOff>28575</xdr:colOff>
      <xdr:row>6</xdr:row>
      <xdr:rowOff>38100</xdr:rowOff>
    </xdr:to>
    <xdr:grpSp>
      <xdr:nvGrpSpPr>
        <xdr:cNvPr id="19" name="Group 693"/>
        <xdr:cNvGrpSpPr>
          <a:grpSpLocks/>
        </xdr:cNvGrpSpPr>
      </xdr:nvGrpSpPr>
      <xdr:grpSpPr>
        <a:xfrm>
          <a:off x="28575" y="1790700"/>
          <a:ext cx="466725" cy="771525"/>
          <a:chOff x="2" y="119"/>
          <a:chExt cx="45" cy="53"/>
        </a:xfrm>
        <a:solidFill>
          <a:srgbClr val="FFFFFF"/>
        </a:solidFill>
      </xdr:grpSpPr>
      <xdr:sp>
        <xdr:nvSpPr>
          <xdr:cNvPr id="20" name="AutoShape 694"/>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695"/>
          <xdr:cNvSpPr txBox="1">
            <a:spLocks noChangeArrowheads="1"/>
          </xdr:cNvSpPr>
        </xdr:nvSpPr>
        <xdr:spPr>
          <a:xfrm>
            <a:off x="5" y="134"/>
            <a:ext cx="41" cy="27"/>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63</xdr:row>
      <xdr:rowOff>0</xdr:rowOff>
    </xdr:from>
    <xdr:to>
      <xdr:col>2</xdr:col>
      <xdr:colOff>1781175</xdr:colOff>
      <xdr:row>65</xdr:row>
      <xdr:rowOff>142875</xdr:rowOff>
    </xdr:to>
    <xdr:pic>
      <xdr:nvPicPr>
        <xdr:cNvPr id="1" name="Picture 11" descr="Toronto647.wmf"/>
        <xdr:cNvPicPr preferRelativeResize="1">
          <a:picLocks noChangeAspect="1"/>
        </xdr:cNvPicPr>
      </xdr:nvPicPr>
      <xdr:blipFill>
        <a:blip r:embed="rId1"/>
        <a:stretch>
          <a:fillRect/>
        </a:stretch>
      </xdr:blipFill>
      <xdr:spPr>
        <a:xfrm>
          <a:off x="1600200" y="13258800"/>
          <a:ext cx="1781175" cy="533400"/>
        </a:xfrm>
        <a:prstGeom prst="rect">
          <a:avLst/>
        </a:prstGeom>
        <a:noFill/>
        <a:ln w="9525" cmpd="sng">
          <a:noFill/>
        </a:ln>
      </xdr:spPr>
    </xdr:pic>
    <xdr:clientData/>
  </xdr:twoCellAnchor>
  <xdr:twoCellAnchor editAs="oneCell">
    <xdr:from>
      <xdr:col>6</xdr:col>
      <xdr:colOff>371475</xdr:colOff>
      <xdr:row>63</xdr:row>
      <xdr:rowOff>104775</xdr:rowOff>
    </xdr:from>
    <xdr:to>
      <xdr:col>8</xdr:col>
      <xdr:colOff>295275</xdr:colOff>
      <xdr:row>66</xdr:row>
      <xdr:rowOff>19050</xdr:rowOff>
    </xdr:to>
    <xdr:pic>
      <xdr:nvPicPr>
        <xdr:cNvPr id="2" name="Picture 13" descr="livegreen_B.wmf"/>
        <xdr:cNvPicPr preferRelativeResize="1">
          <a:picLocks noChangeAspect="1"/>
        </xdr:cNvPicPr>
      </xdr:nvPicPr>
      <xdr:blipFill>
        <a:blip r:embed="rId2"/>
        <a:stretch>
          <a:fillRect/>
        </a:stretch>
      </xdr:blipFill>
      <xdr:spPr>
        <a:xfrm>
          <a:off x="7534275" y="13363575"/>
          <a:ext cx="1762125" cy="495300"/>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600200" y="0"/>
          <a:ext cx="2495550" cy="561975"/>
        </a:xfrm>
        <a:prstGeom prst="rect">
          <a:avLst/>
        </a:prstGeom>
        <a:noFill/>
        <a:ln w="9525" cmpd="sng">
          <a:noFill/>
        </a:ln>
      </xdr:spPr>
    </xdr:pic>
    <xdr:clientData/>
  </xdr:twoCellAnchor>
  <xdr:twoCellAnchor>
    <xdr:from>
      <xdr:col>1</xdr:col>
      <xdr:colOff>19050</xdr:colOff>
      <xdr:row>10</xdr:row>
      <xdr:rowOff>133350</xdr:rowOff>
    </xdr:from>
    <xdr:to>
      <xdr:col>1</xdr:col>
      <xdr:colOff>1038225</xdr:colOff>
      <xdr:row>12</xdr:row>
      <xdr:rowOff>76200</xdr:rowOff>
    </xdr:to>
    <xdr:grpSp>
      <xdr:nvGrpSpPr>
        <xdr:cNvPr id="4" name="Group 1141"/>
        <xdr:cNvGrpSpPr>
          <a:grpSpLocks/>
        </xdr:cNvGrpSpPr>
      </xdr:nvGrpSpPr>
      <xdr:grpSpPr>
        <a:xfrm>
          <a:off x="476250" y="3228975"/>
          <a:ext cx="1019175" cy="34290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8</xdr:row>
      <xdr:rowOff>104775</xdr:rowOff>
    </xdr:from>
    <xdr:to>
      <xdr:col>1</xdr:col>
      <xdr:colOff>990600</xdr:colOff>
      <xdr:row>10</xdr:row>
      <xdr:rowOff>66675</xdr:rowOff>
    </xdr:to>
    <xdr:grpSp>
      <xdr:nvGrpSpPr>
        <xdr:cNvPr id="7" name="Group 1144"/>
        <xdr:cNvGrpSpPr>
          <a:grpSpLocks/>
        </xdr:cNvGrpSpPr>
      </xdr:nvGrpSpPr>
      <xdr:grpSpPr>
        <a:xfrm>
          <a:off x="504825" y="2800350"/>
          <a:ext cx="942975" cy="361950"/>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4</xdr:row>
      <xdr:rowOff>57150</xdr:rowOff>
    </xdr:from>
    <xdr:to>
      <xdr:col>1</xdr:col>
      <xdr:colOff>1038225</xdr:colOff>
      <xdr:row>5</xdr:row>
      <xdr:rowOff>0</xdr:rowOff>
    </xdr:to>
    <xdr:grpSp>
      <xdr:nvGrpSpPr>
        <xdr:cNvPr id="10" name="Group 1147"/>
        <xdr:cNvGrpSpPr>
          <a:grpSpLocks/>
        </xdr:cNvGrpSpPr>
      </xdr:nvGrpSpPr>
      <xdr:grpSpPr>
        <a:xfrm>
          <a:off x="457200" y="1228725"/>
          <a:ext cx="1038225" cy="361950"/>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3"/>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57150</xdr:colOff>
      <xdr:row>12</xdr:row>
      <xdr:rowOff>133350</xdr:rowOff>
    </xdr:from>
    <xdr:to>
      <xdr:col>1</xdr:col>
      <xdr:colOff>990600</xdr:colOff>
      <xdr:row>14</xdr:row>
      <xdr:rowOff>76200</xdr:rowOff>
    </xdr:to>
    <xdr:grpSp>
      <xdr:nvGrpSpPr>
        <xdr:cNvPr id="13" name="Group 1150"/>
        <xdr:cNvGrpSpPr>
          <a:grpSpLocks/>
        </xdr:cNvGrpSpPr>
      </xdr:nvGrpSpPr>
      <xdr:grpSpPr>
        <a:xfrm>
          <a:off x="514350" y="3629025"/>
          <a:ext cx="923925" cy="342900"/>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5"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47625</xdr:colOff>
      <xdr:row>8</xdr:row>
      <xdr:rowOff>0</xdr:rowOff>
    </xdr:from>
    <xdr:to>
      <xdr:col>1</xdr:col>
      <xdr:colOff>47625</xdr:colOff>
      <xdr:row>10</xdr:row>
      <xdr:rowOff>152400</xdr:rowOff>
    </xdr:to>
    <xdr:grpSp>
      <xdr:nvGrpSpPr>
        <xdr:cNvPr id="16" name="Group 1154"/>
        <xdr:cNvGrpSpPr>
          <a:grpSpLocks/>
        </xdr:cNvGrpSpPr>
      </xdr:nvGrpSpPr>
      <xdr:grpSpPr>
        <a:xfrm>
          <a:off x="47625" y="2695575"/>
          <a:ext cx="457200" cy="552450"/>
          <a:chOff x="2" y="119"/>
          <a:chExt cx="45" cy="53"/>
        </a:xfrm>
        <a:solidFill>
          <a:srgbClr val="FFFFFF"/>
        </a:solidFill>
      </xdr:grpSpPr>
      <xdr:sp>
        <xdr:nvSpPr>
          <xdr:cNvPr id="17" name="AutoShape 115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1156"/>
          <xdr:cNvSpPr txBox="1">
            <a:spLocks noChangeArrowheads="1"/>
          </xdr:cNvSpPr>
        </xdr:nvSpPr>
        <xdr:spPr>
          <a:xfrm>
            <a:off x="5" y="134"/>
            <a:ext cx="41" cy="27"/>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You are here</a:t>
            </a:r>
          </a:p>
        </xdr:txBody>
      </xdr:sp>
    </xdr:grpSp>
    <xdr:clientData/>
  </xdr:twoCellAnchor>
  <xdr:twoCellAnchor>
    <xdr:from>
      <xdr:col>1</xdr:col>
      <xdr:colOff>9525</xdr:colOff>
      <xdr:row>5</xdr:row>
      <xdr:rowOff>114300</xdr:rowOff>
    </xdr:from>
    <xdr:to>
      <xdr:col>1</xdr:col>
      <xdr:colOff>1057275</xdr:colOff>
      <xdr:row>7</xdr:row>
      <xdr:rowOff>0</xdr:rowOff>
    </xdr:to>
    <xdr:grpSp>
      <xdr:nvGrpSpPr>
        <xdr:cNvPr id="19" name="Group 1157"/>
        <xdr:cNvGrpSpPr>
          <a:grpSpLocks/>
        </xdr:cNvGrpSpPr>
      </xdr:nvGrpSpPr>
      <xdr:grpSpPr>
        <a:xfrm>
          <a:off x="466725" y="1704975"/>
          <a:ext cx="1047750" cy="581025"/>
          <a:chOff x="40" y="187"/>
          <a:chExt cx="110" cy="32"/>
        </a:xfrm>
        <a:solidFill>
          <a:srgbClr val="FFFFFF"/>
        </a:solidFill>
      </xdr:grpSpPr>
      <xdr:sp>
        <xdr:nvSpPr>
          <xdr:cNvPr id="20"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21">
            <a:hlinkClick r:id="rId8"/>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205</xdr:row>
      <xdr:rowOff>19050</xdr:rowOff>
    </xdr:from>
    <xdr:to>
      <xdr:col>2</xdr:col>
      <xdr:colOff>1781175</xdr:colOff>
      <xdr:row>207</xdr:row>
      <xdr:rowOff>180975</xdr:rowOff>
    </xdr:to>
    <xdr:pic>
      <xdr:nvPicPr>
        <xdr:cNvPr id="1" name="Picture 11" descr="Toronto647.wmf"/>
        <xdr:cNvPicPr preferRelativeResize="1">
          <a:picLocks noChangeAspect="1"/>
        </xdr:cNvPicPr>
      </xdr:nvPicPr>
      <xdr:blipFill>
        <a:blip r:embed="rId1"/>
        <a:stretch>
          <a:fillRect/>
        </a:stretch>
      </xdr:blipFill>
      <xdr:spPr>
        <a:xfrm>
          <a:off x="1600200" y="41376600"/>
          <a:ext cx="1781175" cy="561975"/>
        </a:xfrm>
        <a:prstGeom prst="rect">
          <a:avLst/>
        </a:prstGeom>
        <a:noFill/>
        <a:ln w="9525" cmpd="sng">
          <a:noFill/>
        </a:ln>
      </xdr:spPr>
    </xdr:pic>
    <xdr:clientData/>
  </xdr:twoCellAnchor>
  <xdr:twoCellAnchor editAs="oneCell">
    <xdr:from>
      <xdr:col>5</xdr:col>
      <xdr:colOff>1676400</xdr:colOff>
      <xdr:row>205</xdr:row>
      <xdr:rowOff>142875</xdr:rowOff>
    </xdr:from>
    <xdr:to>
      <xdr:col>7</xdr:col>
      <xdr:colOff>447675</xdr:colOff>
      <xdr:row>208</xdr:row>
      <xdr:rowOff>47625</xdr:rowOff>
    </xdr:to>
    <xdr:pic>
      <xdr:nvPicPr>
        <xdr:cNvPr id="2" name="Picture 13" descr="livegreen_B.wmf"/>
        <xdr:cNvPicPr preferRelativeResize="1">
          <a:picLocks noChangeAspect="1"/>
        </xdr:cNvPicPr>
      </xdr:nvPicPr>
      <xdr:blipFill>
        <a:blip r:embed="rId2"/>
        <a:stretch>
          <a:fillRect/>
        </a:stretch>
      </xdr:blipFill>
      <xdr:spPr>
        <a:xfrm>
          <a:off x="7705725" y="41500425"/>
          <a:ext cx="1762125" cy="504825"/>
        </a:xfrm>
        <a:prstGeom prst="rect">
          <a:avLst/>
        </a:prstGeom>
        <a:noFill/>
        <a:ln w="9525" cmpd="sng">
          <a:noFill/>
        </a:ln>
      </xdr:spPr>
    </xdr:pic>
    <xdr:clientData/>
  </xdr:twoCellAnchor>
  <xdr:twoCellAnchor editAs="oneCell">
    <xdr:from>
      <xdr:col>2</xdr:col>
      <xdr:colOff>0</xdr:colOff>
      <xdr:row>0</xdr:row>
      <xdr:rowOff>38100</xdr:rowOff>
    </xdr:from>
    <xdr:to>
      <xdr:col>3</xdr:col>
      <xdr:colOff>485775</xdr:colOff>
      <xdr:row>0</xdr:row>
      <xdr:rowOff>600075</xdr:rowOff>
    </xdr:to>
    <xdr:pic>
      <xdr:nvPicPr>
        <xdr:cNvPr id="3" name="Picture 14" descr="ChemTRAC final logo.wmf"/>
        <xdr:cNvPicPr preferRelativeResize="1">
          <a:picLocks noChangeAspect="1"/>
        </xdr:cNvPicPr>
      </xdr:nvPicPr>
      <xdr:blipFill>
        <a:blip r:embed="rId3"/>
        <a:stretch>
          <a:fillRect/>
        </a:stretch>
      </xdr:blipFill>
      <xdr:spPr>
        <a:xfrm>
          <a:off x="1600200" y="38100"/>
          <a:ext cx="2505075" cy="561975"/>
        </a:xfrm>
        <a:prstGeom prst="rect">
          <a:avLst/>
        </a:prstGeom>
        <a:noFill/>
        <a:ln w="9525" cmpd="sng">
          <a:noFill/>
        </a:ln>
      </xdr:spPr>
    </xdr:pic>
    <xdr:clientData/>
  </xdr:twoCellAnchor>
  <xdr:twoCellAnchor>
    <xdr:from>
      <xdr:col>1</xdr:col>
      <xdr:colOff>19050</xdr:colOff>
      <xdr:row>9</xdr:row>
      <xdr:rowOff>190500</xdr:rowOff>
    </xdr:from>
    <xdr:to>
      <xdr:col>1</xdr:col>
      <xdr:colOff>1038225</xdr:colOff>
      <xdr:row>11</xdr:row>
      <xdr:rowOff>171450</xdr:rowOff>
    </xdr:to>
    <xdr:grpSp>
      <xdr:nvGrpSpPr>
        <xdr:cNvPr id="4" name="Group 1187"/>
        <xdr:cNvGrpSpPr>
          <a:grpSpLocks/>
        </xdr:cNvGrpSpPr>
      </xdr:nvGrpSpPr>
      <xdr:grpSpPr>
        <a:xfrm>
          <a:off x="476250" y="3067050"/>
          <a:ext cx="1019175" cy="38100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8</xdr:row>
      <xdr:rowOff>19050</xdr:rowOff>
    </xdr:from>
    <xdr:to>
      <xdr:col>1</xdr:col>
      <xdr:colOff>990600</xdr:colOff>
      <xdr:row>9</xdr:row>
      <xdr:rowOff>142875</xdr:rowOff>
    </xdr:to>
    <xdr:grpSp>
      <xdr:nvGrpSpPr>
        <xdr:cNvPr id="7" name="Group 1190"/>
        <xdr:cNvGrpSpPr>
          <a:grpSpLocks/>
        </xdr:cNvGrpSpPr>
      </xdr:nvGrpSpPr>
      <xdr:grpSpPr>
        <a:xfrm>
          <a:off x="504825" y="2695575"/>
          <a:ext cx="942975" cy="323850"/>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19"/>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5</xdr:row>
      <xdr:rowOff>66675</xdr:rowOff>
    </xdr:from>
    <xdr:to>
      <xdr:col>1</xdr:col>
      <xdr:colOff>1047750</xdr:colOff>
      <xdr:row>6</xdr:row>
      <xdr:rowOff>9525</xdr:rowOff>
    </xdr:to>
    <xdr:grpSp>
      <xdr:nvGrpSpPr>
        <xdr:cNvPr id="10" name="Group 1193"/>
        <xdr:cNvGrpSpPr>
          <a:grpSpLocks/>
        </xdr:cNvGrpSpPr>
      </xdr:nvGrpSpPr>
      <xdr:grpSpPr>
        <a:xfrm>
          <a:off x="457200" y="1695450"/>
          <a:ext cx="1047750" cy="352425"/>
          <a:chOff x="48" y="194"/>
          <a:chExt cx="110" cy="36"/>
        </a:xfrm>
        <a:solidFill>
          <a:srgbClr val="FFFFFF"/>
        </a:solidFill>
      </xdr:grpSpPr>
      <xdr:sp>
        <xdr:nvSpPr>
          <xdr:cNvPr id="11" name="Rounded Rectangle 17">
            <a:hlinkClick r:id="rId6"/>
          </xdr:cNvPr>
          <xdr:cNvSpPr>
            <a:spLocks/>
          </xdr:cNvSpPr>
        </xdr:nvSpPr>
        <xdr:spPr>
          <a:xfrm>
            <a:off x="48" y="194"/>
            <a:ext cx="108" cy="36"/>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1">
            <a:hlinkClick r:id="rId7"/>
          </xdr:cNvPr>
          <xdr:cNvSpPr txBox="1">
            <a:spLocks noChangeArrowheads="1"/>
          </xdr:cNvSpPr>
        </xdr:nvSpPr>
        <xdr:spPr>
          <a:xfrm>
            <a:off x="50" y="200"/>
            <a:ext cx="108" cy="26"/>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66675</xdr:rowOff>
    </xdr:from>
    <xdr:to>
      <xdr:col>1</xdr:col>
      <xdr:colOff>1028700</xdr:colOff>
      <xdr:row>4</xdr:row>
      <xdr:rowOff>409575</xdr:rowOff>
    </xdr:to>
    <xdr:grpSp>
      <xdr:nvGrpSpPr>
        <xdr:cNvPr id="13" name="Group 1196"/>
        <xdr:cNvGrpSpPr>
          <a:grpSpLocks/>
        </xdr:cNvGrpSpPr>
      </xdr:nvGrpSpPr>
      <xdr:grpSpPr>
        <a:xfrm>
          <a:off x="457200" y="1257300"/>
          <a:ext cx="1028700" cy="342900"/>
          <a:chOff x="40" y="132"/>
          <a:chExt cx="108" cy="33"/>
        </a:xfrm>
        <a:solidFill>
          <a:srgbClr val="FFFFFF"/>
        </a:solidFill>
      </xdr:grpSpPr>
      <xdr:sp>
        <xdr:nvSpPr>
          <xdr:cNvPr id="1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2">
            <a:hlinkClick r:id="rId8"/>
          </xdr:cNvPr>
          <xdr:cNvSpPr txBox="1">
            <a:spLocks noChangeArrowheads="1"/>
          </xdr:cNvSpPr>
        </xdr:nvSpPr>
        <xdr:spPr>
          <a:xfrm>
            <a:off x="48" y="137"/>
            <a:ext cx="91" cy="28"/>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57150</xdr:colOff>
      <xdr:row>12</xdr:row>
      <xdr:rowOff>0</xdr:rowOff>
    </xdr:from>
    <xdr:to>
      <xdr:col>1</xdr:col>
      <xdr:colOff>971550</xdr:colOff>
      <xdr:row>13</xdr:row>
      <xdr:rowOff>133350</xdr:rowOff>
    </xdr:to>
    <xdr:grpSp>
      <xdr:nvGrpSpPr>
        <xdr:cNvPr id="16" name="Group 1199"/>
        <xdr:cNvGrpSpPr>
          <a:grpSpLocks/>
        </xdr:cNvGrpSpPr>
      </xdr:nvGrpSpPr>
      <xdr:grpSpPr>
        <a:xfrm>
          <a:off x="514350" y="3476625"/>
          <a:ext cx="914400" cy="333375"/>
          <a:chOff x="54" y="474"/>
          <a:chExt cx="98" cy="31"/>
        </a:xfrm>
        <a:solidFill>
          <a:srgbClr val="FFFFFF"/>
        </a:solidFill>
      </xdr:grpSpPr>
      <xdr:sp>
        <xdr:nvSpPr>
          <xdr:cNvPr id="17"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4">
            <a:hlinkClick r:id="rId9"/>
          </xdr:cNvPr>
          <xdr:cNvSpPr txBox="1">
            <a:spLocks noChangeArrowheads="1"/>
          </xdr:cNvSpPr>
        </xdr:nvSpPr>
        <xdr:spPr>
          <a:xfrm>
            <a:off x="60" y="480"/>
            <a:ext cx="84"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47625</xdr:colOff>
      <xdr:row>9</xdr:row>
      <xdr:rowOff>57150</xdr:rowOff>
    </xdr:from>
    <xdr:to>
      <xdr:col>1</xdr:col>
      <xdr:colOff>47625</xdr:colOff>
      <xdr:row>12</xdr:row>
      <xdr:rowOff>38100</xdr:rowOff>
    </xdr:to>
    <xdr:grpSp>
      <xdr:nvGrpSpPr>
        <xdr:cNvPr id="19" name="Group 1203"/>
        <xdr:cNvGrpSpPr>
          <a:grpSpLocks/>
        </xdr:cNvGrpSpPr>
      </xdr:nvGrpSpPr>
      <xdr:grpSpPr>
        <a:xfrm>
          <a:off x="47625" y="2933700"/>
          <a:ext cx="457200" cy="581025"/>
          <a:chOff x="2" y="119"/>
          <a:chExt cx="45" cy="53"/>
        </a:xfrm>
        <a:solidFill>
          <a:srgbClr val="FFFFFF"/>
        </a:solidFill>
      </xdr:grpSpPr>
      <xdr:sp>
        <xdr:nvSpPr>
          <xdr:cNvPr id="20" name="AutoShape 1204"/>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1205"/>
          <xdr:cNvSpPr txBox="1">
            <a:spLocks noChangeArrowheads="1"/>
          </xdr:cNvSpPr>
        </xdr:nvSpPr>
        <xdr:spPr>
          <a:xfrm>
            <a:off x="5" y="134"/>
            <a:ext cx="41" cy="24"/>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You are here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16</xdr:row>
      <xdr:rowOff>142875</xdr:rowOff>
    </xdr:from>
    <xdr:to>
      <xdr:col>2</xdr:col>
      <xdr:colOff>1943100</xdr:colOff>
      <xdr:row>17</xdr:row>
      <xdr:rowOff>76200</xdr:rowOff>
    </xdr:to>
    <xdr:pic>
      <xdr:nvPicPr>
        <xdr:cNvPr id="1" name="Picture 11" descr="Toronto647.wmf"/>
        <xdr:cNvPicPr preferRelativeResize="1">
          <a:picLocks noChangeAspect="1"/>
        </xdr:cNvPicPr>
      </xdr:nvPicPr>
      <xdr:blipFill>
        <a:blip r:embed="rId1"/>
        <a:stretch>
          <a:fillRect/>
        </a:stretch>
      </xdr:blipFill>
      <xdr:spPr>
        <a:xfrm>
          <a:off x="1714500" y="5362575"/>
          <a:ext cx="1781175" cy="552450"/>
        </a:xfrm>
        <a:prstGeom prst="rect">
          <a:avLst/>
        </a:prstGeom>
        <a:noFill/>
        <a:ln w="9525" cmpd="sng">
          <a:noFill/>
        </a:ln>
      </xdr:spPr>
    </xdr:pic>
    <xdr:clientData/>
  </xdr:twoCellAnchor>
  <xdr:twoCellAnchor editAs="oneCell">
    <xdr:from>
      <xdr:col>2</xdr:col>
      <xdr:colOff>5010150</xdr:colOff>
      <xdr:row>17</xdr:row>
      <xdr:rowOff>123825</xdr:rowOff>
    </xdr:from>
    <xdr:to>
      <xdr:col>3</xdr:col>
      <xdr:colOff>19050</xdr:colOff>
      <xdr:row>21</xdr:row>
      <xdr:rowOff>19050</xdr:rowOff>
    </xdr:to>
    <xdr:pic>
      <xdr:nvPicPr>
        <xdr:cNvPr id="2" name="Picture 13" descr="livegreen_B.wmf"/>
        <xdr:cNvPicPr preferRelativeResize="1">
          <a:picLocks noChangeAspect="1"/>
        </xdr:cNvPicPr>
      </xdr:nvPicPr>
      <xdr:blipFill>
        <a:blip r:embed="rId2"/>
        <a:stretch>
          <a:fillRect/>
        </a:stretch>
      </xdr:blipFill>
      <xdr:spPr>
        <a:xfrm>
          <a:off x="6562725" y="5962650"/>
          <a:ext cx="1771650" cy="504825"/>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552575" y="0"/>
          <a:ext cx="2495550" cy="561975"/>
        </a:xfrm>
        <a:prstGeom prst="rect">
          <a:avLst/>
        </a:prstGeom>
        <a:noFill/>
        <a:ln w="9525" cmpd="sng">
          <a:noFill/>
        </a:ln>
      </xdr:spPr>
    </xdr:pic>
    <xdr:clientData/>
  </xdr:twoCellAnchor>
  <xdr:twoCellAnchor>
    <xdr:from>
      <xdr:col>1</xdr:col>
      <xdr:colOff>19050</xdr:colOff>
      <xdr:row>8</xdr:row>
      <xdr:rowOff>161925</xdr:rowOff>
    </xdr:from>
    <xdr:to>
      <xdr:col>1</xdr:col>
      <xdr:colOff>1038225</xdr:colOff>
      <xdr:row>10</xdr:row>
      <xdr:rowOff>133350</xdr:rowOff>
    </xdr:to>
    <xdr:grpSp>
      <xdr:nvGrpSpPr>
        <xdr:cNvPr id="4" name="Group 637"/>
        <xdr:cNvGrpSpPr>
          <a:grpSpLocks/>
        </xdr:cNvGrpSpPr>
      </xdr:nvGrpSpPr>
      <xdr:grpSpPr>
        <a:xfrm>
          <a:off x="457200" y="2657475"/>
          <a:ext cx="1019175" cy="45720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6</xdr:row>
      <xdr:rowOff>133350</xdr:rowOff>
    </xdr:from>
    <xdr:to>
      <xdr:col>1</xdr:col>
      <xdr:colOff>990600</xdr:colOff>
      <xdr:row>8</xdr:row>
      <xdr:rowOff>76200</xdr:rowOff>
    </xdr:to>
    <xdr:grpSp>
      <xdr:nvGrpSpPr>
        <xdr:cNvPr id="7" name="Group 640"/>
        <xdr:cNvGrpSpPr>
          <a:grpSpLocks/>
        </xdr:cNvGrpSpPr>
      </xdr:nvGrpSpPr>
      <xdr:grpSpPr>
        <a:xfrm>
          <a:off x="485775" y="2228850"/>
          <a:ext cx="942975" cy="342900"/>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3</xdr:row>
      <xdr:rowOff>38100</xdr:rowOff>
    </xdr:from>
    <xdr:to>
      <xdr:col>1</xdr:col>
      <xdr:colOff>1028700</xdr:colOff>
      <xdr:row>3</xdr:row>
      <xdr:rowOff>381000</xdr:rowOff>
    </xdr:to>
    <xdr:grpSp>
      <xdr:nvGrpSpPr>
        <xdr:cNvPr id="10" name="Group 643"/>
        <xdr:cNvGrpSpPr>
          <a:grpSpLocks/>
        </xdr:cNvGrpSpPr>
      </xdr:nvGrpSpPr>
      <xdr:grpSpPr>
        <a:xfrm>
          <a:off x="438150" y="1066800"/>
          <a:ext cx="1028700" cy="342900"/>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2" cy="28"/>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11</xdr:row>
      <xdr:rowOff>0</xdr:rowOff>
    </xdr:from>
    <xdr:to>
      <xdr:col>1</xdr:col>
      <xdr:colOff>981075</xdr:colOff>
      <xdr:row>11</xdr:row>
      <xdr:rowOff>333375</xdr:rowOff>
    </xdr:to>
    <xdr:grpSp>
      <xdr:nvGrpSpPr>
        <xdr:cNvPr id="13" name="Group 646"/>
        <xdr:cNvGrpSpPr>
          <a:grpSpLocks/>
        </xdr:cNvGrpSpPr>
      </xdr:nvGrpSpPr>
      <xdr:grpSpPr>
        <a:xfrm>
          <a:off x="504825" y="3371850"/>
          <a:ext cx="914400" cy="333375"/>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4"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47625</xdr:colOff>
      <xdr:row>10</xdr:row>
      <xdr:rowOff>247650</xdr:rowOff>
    </xdr:from>
    <xdr:to>
      <xdr:col>1</xdr:col>
      <xdr:colOff>47625</xdr:colOff>
      <xdr:row>11</xdr:row>
      <xdr:rowOff>447675</xdr:rowOff>
    </xdr:to>
    <xdr:grpSp>
      <xdr:nvGrpSpPr>
        <xdr:cNvPr id="16" name="Group 649"/>
        <xdr:cNvGrpSpPr>
          <a:grpSpLocks/>
        </xdr:cNvGrpSpPr>
      </xdr:nvGrpSpPr>
      <xdr:grpSpPr>
        <a:xfrm>
          <a:off x="47625" y="3228975"/>
          <a:ext cx="438150" cy="590550"/>
          <a:chOff x="2" y="119"/>
          <a:chExt cx="45" cy="46"/>
        </a:xfrm>
        <a:solidFill>
          <a:srgbClr val="FFFFFF"/>
        </a:solidFill>
      </xdr:grpSpPr>
      <xdr:sp>
        <xdr:nvSpPr>
          <xdr:cNvPr id="17" name="AutoShape 650"/>
          <xdr:cNvSpPr>
            <a:spLocks/>
          </xdr:cNvSpPr>
        </xdr:nvSpPr>
        <xdr:spPr>
          <a:xfrm>
            <a:off x="2" y="119"/>
            <a:ext cx="45" cy="46"/>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651"/>
          <xdr:cNvSpPr txBox="1">
            <a:spLocks noChangeArrowheads="1"/>
          </xdr:cNvSpPr>
        </xdr:nvSpPr>
        <xdr:spPr>
          <a:xfrm>
            <a:off x="5" y="134"/>
            <a:ext cx="41" cy="22"/>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You are here</a:t>
            </a:r>
          </a:p>
        </xdr:txBody>
      </xdr:sp>
    </xdr:grpSp>
    <xdr:clientData/>
  </xdr:twoCellAnchor>
  <xdr:twoCellAnchor>
    <xdr:from>
      <xdr:col>0</xdr:col>
      <xdr:colOff>428625</xdr:colOff>
      <xdr:row>4</xdr:row>
      <xdr:rowOff>19050</xdr:rowOff>
    </xdr:from>
    <xdr:to>
      <xdr:col>1</xdr:col>
      <xdr:colOff>1038225</xdr:colOff>
      <xdr:row>5</xdr:row>
      <xdr:rowOff>152400</xdr:rowOff>
    </xdr:to>
    <xdr:grpSp>
      <xdr:nvGrpSpPr>
        <xdr:cNvPr id="19" name="Group 652"/>
        <xdr:cNvGrpSpPr>
          <a:grpSpLocks/>
        </xdr:cNvGrpSpPr>
      </xdr:nvGrpSpPr>
      <xdr:grpSpPr>
        <a:xfrm>
          <a:off x="428625" y="1504950"/>
          <a:ext cx="1047750" cy="342900"/>
          <a:chOff x="48" y="194"/>
          <a:chExt cx="110" cy="36"/>
        </a:xfrm>
        <a:solidFill>
          <a:srgbClr val="FFFFFF"/>
        </a:solidFill>
      </xdr:grpSpPr>
      <xdr:sp>
        <xdr:nvSpPr>
          <xdr:cNvPr id="20" name="Rounded Rectangle 17">
            <a:hlinkClick r:id="rId8"/>
          </xdr:cNvPr>
          <xdr:cNvSpPr>
            <a:spLocks/>
          </xdr:cNvSpPr>
        </xdr:nvSpPr>
        <xdr:spPr>
          <a:xfrm>
            <a:off x="48" y="194"/>
            <a:ext cx="108" cy="36"/>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21">
            <a:hlinkClick r:id="rId9"/>
          </xdr:cNvPr>
          <xdr:cNvSpPr txBox="1">
            <a:spLocks noChangeArrowheads="1"/>
          </xdr:cNvSpPr>
        </xdr:nvSpPr>
        <xdr:spPr>
          <a:xfrm>
            <a:off x="50" y="200"/>
            <a:ext cx="108" cy="26"/>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oronto.ca/chemtrac/calculators" TargetMode="External" /><Relationship Id="rId2" Type="http://schemas.openxmlformats.org/officeDocument/2006/relationships/hyperlink" Target="http://www.toronto.ca/chemtrac/calculators"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gov/ttn/chief/ap42/ch01/final/c01s03.pdf" TargetMode="External" /><Relationship Id="rId2" Type="http://schemas.openxmlformats.org/officeDocument/2006/relationships/hyperlink" Target="http://www.toronto.ca/legdocs/municode/1184_423.pdf" TargetMode="Externa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D24"/>
  <sheetViews>
    <sheetView tabSelected="1" zoomScalePageLayoutView="0" workbookViewId="0" topLeftCell="A1">
      <selection activeCell="A1" sqref="A1"/>
    </sheetView>
  </sheetViews>
  <sheetFormatPr defaultColWidth="9.140625" defaultRowHeight="15"/>
  <cols>
    <col min="1" max="1" width="7.00390625" style="129" customWidth="1"/>
    <col min="2" max="2" width="16.57421875" style="129" customWidth="1"/>
    <col min="3" max="3" width="21.140625" style="1" bestFit="1" customWidth="1"/>
    <col min="4" max="4" width="101.421875" style="1" customWidth="1"/>
    <col min="5" max="16384" width="9.140625" style="1" customWidth="1"/>
  </cols>
  <sheetData>
    <row r="1" spans="3:4" ht="48" customHeight="1">
      <c r="C1" s="44"/>
      <c r="D1" s="45"/>
    </row>
    <row r="2" spans="1:4" ht="15.75" thickBot="1">
      <c r="A2" s="130"/>
      <c r="B2" s="130"/>
      <c r="C2" s="230" t="s">
        <v>173</v>
      </c>
      <c r="D2" s="231"/>
    </row>
    <row r="3" spans="1:4" ht="18" thickBot="1">
      <c r="A3" s="130"/>
      <c r="B3" s="130"/>
      <c r="C3" s="232" t="s">
        <v>146</v>
      </c>
      <c r="D3" s="232"/>
    </row>
    <row r="4" spans="3:4" ht="14.25">
      <c r="C4" s="121" t="s">
        <v>224</v>
      </c>
      <c r="D4" s="45"/>
    </row>
    <row r="5" spans="3:4" ht="15.75" thickBot="1">
      <c r="C5" s="45"/>
      <c r="D5" s="45"/>
    </row>
    <row r="6" spans="3:4" ht="49.5" customHeight="1" thickBot="1">
      <c r="C6" s="235" t="s">
        <v>174</v>
      </c>
      <c r="D6" s="236"/>
    </row>
    <row r="7" spans="3:4" ht="15.75" thickBot="1">
      <c r="C7" s="45"/>
      <c r="D7" s="45"/>
    </row>
    <row r="8" spans="1:4" s="45" customFormat="1" ht="15.75" customHeight="1">
      <c r="A8" s="129"/>
      <c r="B8" s="129"/>
      <c r="C8" s="233" t="s">
        <v>150</v>
      </c>
      <c r="D8" s="118" t="s">
        <v>156</v>
      </c>
    </row>
    <row r="9" spans="1:4" s="45" customFormat="1" ht="15">
      <c r="A9" s="129"/>
      <c r="B9" s="129"/>
      <c r="C9" s="234"/>
      <c r="D9" s="119" t="s">
        <v>157</v>
      </c>
    </row>
    <row r="10" spans="1:4" s="45" customFormat="1" ht="16.5" thickBot="1">
      <c r="A10" s="129"/>
      <c r="B10" s="129"/>
      <c r="C10" s="106"/>
      <c r="D10" s="125" t="s">
        <v>168</v>
      </c>
    </row>
    <row r="11" spans="3:4" ht="31.5">
      <c r="C11" s="108" t="s">
        <v>166</v>
      </c>
      <c r="D11" s="103" t="s">
        <v>175</v>
      </c>
    </row>
    <row r="12" spans="3:4" ht="15.75">
      <c r="C12" s="114"/>
      <c r="D12" s="104" t="s">
        <v>176</v>
      </c>
    </row>
    <row r="13" spans="3:4" ht="15.75">
      <c r="C13" s="106"/>
      <c r="D13" s="109" t="s">
        <v>177</v>
      </c>
    </row>
    <row r="14" spans="3:4" ht="31.5">
      <c r="C14" s="106"/>
      <c r="D14" s="109" t="s">
        <v>178</v>
      </c>
    </row>
    <row r="15" spans="3:4" ht="15.75">
      <c r="C15" s="106"/>
      <c r="D15" s="109" t="s">
        <v>179</v>
      </c>
    </row>
    <row r="16" spans="3:4" ht="32.25" thickBot="1">
      <c r="C16" s="107"/>
      <c r="D16" s="110" t="s">
        <v>180</v>
      </c>
    </row>
    <row r="17" spans="3:4" ht="31.5" thickBot="1">
      <c r="C17" s="126" t="s">
        <v>151</v>
      </c>
      <c r="D17" s="109" t="s">
        <v>181</v>
      </c>
    </row>
    <row r="18" spans="3:4" ht="47.25" thickBot="1">
      <c r="C18" s="128" t="s">
        <v>152</v>
      </c>
      <c r="D18" s="127" t="s">
        <v>182</v>
      </c>
    </row>
    <row r="19" spans="3:4" ht="52.5" customHeight="1" thickBot="1">
      <c r="C19" s="123" t="s">
        <v>184</v>
      </c>
      <c r="D19" s="124" t="s">
        <v>183</v>
      </c>
    </row>
    <row r="20" spans="3:4" ht="46.5">
      <c r="C20" s="163" t="s">
        <v>153</v>
      </c>
      <c r="D20" s="162" t="s">
        <v>185</v>
      </c>
    </row>
    <row r="21" spans="3:4" ht="15">
      <c r="C21" s="111"/>
      <c r="D21" s="112" t="s">
        <v>158</v>
      </c>
    </row>
    <row r="22" spans="3:4" ht="15">
      <c r="C22" s="111"/>
      <c r="D22" s="112" t="s">
        <v>154</v>
      </c>
    </row>
    <row r="23" spans="3:4" ht="15">
      <c r="C23" s="111"/>
      <c r="D23" s="112" t="s">
        <v>155</v>
      </c>
    </row>
    <row r="24" spans="3:4" ht="16.5" thickBot="1">
      <c r="C24" s="113"/>
      <c r="D24" s="122" t="s">
        <v>167</v>
      </c>
    </row>
    <row r="26" ht="15"/>
    <row r="27" ht="15"/>
  </sheetData>
  <sheetProtection sheet="1" objects="1" scenarios="1"/>
  <mergeCells count="4">
    <mergeCell ref="C2:D2"/>
    <mergeCell ref="C3:D3"/>
    <mergeCell ref="C8:C9"/>
    <mergeCell ref="C6:D6"/>
  </mergeCells>
  <hyperlinks>
    <hyperlink ref="D18"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fitToHeight="1" fitToWidth="1" horizontalDpi="600" verticalDpi="600" orientation="portrait" scale="73" r:id="rId3"/>
  <drawing r:id="rId2"/>
</worksheet>
</file>

<file path=xl/worksheets/sheet2.xml><?xml version="1.0" encoding="utf-8"?>
<worksheet xmlns="http://schemas.openxmlformats.org/spreadsheetml/2006/main" xmlns:r="http://schemas.openxmlformats.org/officeDocument/2006/relationships">
  <sheetPr>
    <tabColor indexed="15"/>
  </sheetPr>
  <dimension ref="A1:AB35"/>
  <sheetViews>
    <sheetView zoomScalePageLayoutView="0" workbookViewId="0" topLeftCell="A1">
      <selection activeCell="A1" sqref="A1"/>
    </sheetView>
  </sheetViews>
  <sheetFormatPr defaultColWidth="9.140625" defaultRowHeight="19.5" customHeight="1"/>
  <cols>
    <col min="1" max="1" width="7.00390625" style="129" customWidth="1"/>
    <col min="2" max="2" width="16.57421875" style="129" customWidth="1"/>
    <col min="3" max="3" width="4.421875" style="2" customWidth="1"/>
    <col min="4" max="4" width="41.8515625" style="2" customWidth="1"/>
    <col min="5" max="5" width="17.8515625" style="2" customWidth="1"/>
    <col min="6" max="6" width="12.7109375" style="2" customWidth="1"/>
    <col min="7" max="7" width="11.7109375" style="2" customWidth="1"/>
    <col min="8" max="8" width="9.7109375" style="2" customWidth="1"/>
    <col min="9" max="9" width="9.140625" style="2" customWidth="1"/>
    <col min="10" max="10" width="16.7109375" style="2" customWidth="1"/>
    <col min="11" max="11" width="3.140625" style="2" customWidth="1"/>
    <col min="12" max="16384" width="9.140625" style="2" customWidth="1"/>
  </cols>
  <sheetData>
    <row r="1" spans="3:7" ht="49.5" customHeight="1">
      <c r="C1" s="39"/>
      <c r="D1" s="40"/>
      <c r="E1" s="41"/>
      <c r="F1" s="40"/>
      <c r="G1" s="40"/>
    </row>
    <row r="2" spans="1:7" ht="15" customHeight="1">
      <c r="A2" s="164"/>
      <c r="B2" s="164"/>
      <c r="C2" s="115" t="str">
        <f>Instructions!C4</f>
        <v>Version 3.1, Last Updated: Mar, 2014  JA, YS, &amp; ZI</v>
      </c>
      <c r="D2" s="40"/>
      <c r="E2" s="41"/>
      <c r="F2" s="40"/>
      <c r="G2" s="40"/>
    </row>
    <row r="3" spans="1:7" ht="15" customHeight="1">
      <c r="A3" s="164"/>
      <c r="B3" s="164"/>
      <c r="C3" s="42"/>
      <c r="D3" s="40"/>
      <c r="E3" s="41"/>
      <c r="F3" s="40"/>
      <c r="G3" s="40"/>
    </row>
    <row r="4" spans="1:8" ht="35.25" customHeight="1">
      <c r="A4" s="164"/>
      <c r="B4" s="164"/>
      <c r="C4" s="240" t="s">
        <v>222</v>
      </c>
      <c r="D4" s="241"/>
      <c r="E4" s="241"/>
      <c r="F4" s="241"/>
      <c r="G4" s="241"/>
      <c r="H4" s="241"/>
    </row>
    <row r="5" spans="3:8" ht="36" customHeight="1">
      <c r="C5" s="242" t="s">
        <v>170</v>
      </c>
      <c r="D5" s="241"/>
      <c r="E5" s="241"/>
      <c r="F5" s="241"/>
      <c r="G5" s="241"/>
      <c r="H5" s="241"/>
    </row>
    <row r="6" spans="3:8" ht="48" customHeight="1">
      <c r="C6" s="243" t="s">
        <v>223</v>
      </c>
      <c r="D6" s="244"/>
      <c r="E6" s="244"/>
      <c r="F6" s="244"/>
      <c r="G6" s="244"/>
      <c r="H6" s="244"/>
    </row>
    <row r="7" spans="3:8" ht="19.5" customHeight="1">
      <c r="C7" s="245" t="s">
        <v>186</v>
      </c>
      <c r="D7" s="246"/>
      <c r="E7" s="246"/>
      <c r="F7" s="246"/>
      <c r="G7" s="246"/>
      <c r="H7" s="246"/>
    </row>
    <row r="8" spans="3:7" ht="19.5" customHeight="1">
      <c r="C8" s="42"/>
      <c r="D8" s="40"/>
      <c r="E8" s="41"/>
      <c r="F8" s="40"/>
      <c r="G8" s="40"/>
    </row>
    <row r="9" spans="1:28" s="96" customFormat="1" ht="16.5" thickBot="1">
      <c r="A9" s="129"/>
      <c r="B9" s="129"/>
      <c r="C9" s="42" t="s">
        <v>106</v>
      </c>
      <c r="D9" s="97"/>
      <c r="E9" s="95"/>
      <c r="F9" s="95"/>
      <c r="G9" s="95"/>
      <c r="H9" s="95"/>
      <c r="I9" s="95"/>
      <c r="J9" s="95"/>
      <c r="K9" s="95"/>
      <c r="L9" s="95"/>
      <c r="M9" s="95"/>
      <c r="N9" s="95"/>
      <c r="O9" s="95"/>
      <c r="P9" s="95"/>
      <c r="Q9" s="95"/>
      <c r="R9" s="95"/>
      <c r="S9" s="95"/>
      <c r="T9" s="95"/>
      <c r="U9" s="95"/>
      <c r="V9" s="95"/>
      <c r="W9" s="95"/>
      <c r="X9" s="95"/>
      <c r="Y9" s="95"/>
      <c r="Z9" s="95"/>
      <c r="AA9" s="95"/>
      <c r="AB9" s="95"/>
    </row>
    <row r="10" spans="3:7" ht="19.5" customHeight="1" thickBot="1">
      <c r="C10" s="20"/>
      <c r="D10" s="21"/>
      <c r="E10" s="22"/>
      <c r="F10" s="22"/>
      <c r="G10" s="23"/>
    </row>
    <row r="11" spans="3:13" ht="19.5" customHeight="1" thickBot="1">
      <c r="C11" s="24"/>
      <c r="D11" s="211" t="s">
        <v>134</v>
      </c>
      <c r="E11" s="131"/>
      <c r="F11" s="29"/>
      <c r="G11" s="25"/>
      <c r="I11" s="237" t="s">
        <v>165</v>
      </c>
      <c r="J11" s="238"/>
      <c r="K11" s="238"/>
      <c r="L11" s="238"/>
      <c r="M11" s="239"/>
    </row>
    <row r="12" spans="3:13" ht="34.5" customHeight="1">
      <c r="C12" s="24"/>
      <c r="D12" s="212" t="s">
        <v>135</v>
      </c>
      <c r="E12" s="215"/>
      <c r="F12" s="43" t="s">
        <v>7</v>
      </c>
      <c r="G12" s="25"/>
      <c r="I12" s="134">
        <v>1</v>
      </c>
      <c r="J12" s="138" t="s">
        <v>122</v>
      </c>
      <c r="K12" s="137" t="s">
        <v>123</v>
      </c>
      <c r="L12" s="146">
        <f>I12*3.785412</f>
        <v>3.785412</v>
      </c>
      <c r="M12" s="143" t="s">
        <v>16</v>
      </c>
    </row>
    <row r="13" spans="3:13" ht="18" customHeight="1">
      <c r="C13" s="24"/>
      <c r="D13" s="212" t="s">
        <v>136</v>
      </c>
      <c r="E13" s="216"/>
      <c r="F13" s="30" t="s">
        <v>159</v>
      </c>
      <c r="G13" s="25"/>
      <c r="I13" s="135">
        <v>1</v>
      </c>
      <c r="J13" s="139" t="s">
        <v>124</v>
      </c>
      <c r="K13" s="141" t="s">
        <v>123</v>
      </c>
      <c r="L13" s="147">
        <f>I13*4.54609</f>
        <v>4.54609</v>
      </c>
      <c r="M13" s="144" t="s">
        <v>16</v>
      </c>
    </row>
    <row r="14" spans="3:13" ht="31.5" customHeight="1" thickBot="1">
      <c r="C14" s="24"/>
      <c r="D14" s="212" t="s">
        <v>138</v>
      </c>
      <c r="E14" s="132"/>
      <c r="F14" s="30"/>
      <c r="G14" s="25"/>
      <c r="I14" s="136">
        <v>1</v>
      </c>
      <c r="J14" s="140" t="s">
        <v>149</v>
      </c>
      <c r="K14" s="142" t="s">
        <v>123</v>
      </c>
      <c r="L14" s="148">
        <f>I14*1000</f>
        <v>1000</v>
      </c>
      <c r="M14" s="145" t="s">
        <v>16</v>
      </c>
    </row>
    <row r="15" spans="3:7" ht="31.5" customHeight="1">
      <c r="C15" s="24"/>
      <c r="D15" s="213" t="s">
        <v>139</v>
      </c>
      <c r="E15" s="133"/>
      <c r="F15" s="66"/>
      <c r="G15" s="25"/>
    </row>
    <row r="16" spans="3:7" ht="31.5" customHeight="1" thickBot="1">
      <c r="C16" s="24"/>
      <c r="D16" s="214" t="s">
        <v>140</v>
      </c>
      <c r="E16" s="217"/>
      <c r="F16" s="74" t="s">
        <v>137</v>
      </c>
      <c r="G16" s="25"/>
    </row>
    <row r="17" spans="3:7" ht="19.5" customHeight="1" thickBot="1">
      <c r="C17" s="26"/>
      <c r="D17" s="27"/>
      <c r="E17" s="27"/>
      <c r="F17" s="27"/>
      <c r="G17" s="28"/>
    </row>
    <row r="18" ht="19.5" customHeight="1" thickBot="1"/>
    <row r="19" spans="3:9" ht="19.5" customHeight="1" thickBot="1">
      <c r="C19" s="31"/>
      <c r="D19" s="120" t="s">
        <v>160</v>
      </c>
      <c r="E19" s="120"/>
      <c r="F19" s="120"/>
      <c r="G19" s="32"/>
      <c r="H19" s="32"/>
      <c r="I19" s="33"/>
    </row>
    <row r="20" spans="3:9" ht="19.5" customHeight="1" thickBot="1">
      <c r="C20" s="34"/>
      <c r="D20" s="247" t="s">
        <v>161</v>
      </c>
      <c r="E20" s="249" t="s">
        <v>191</v>
      </c>
      <c r="F20" s="249"/>
      <c r="G20" s="249"/>
      <c r="H20" s="250"/>
      <c r="I20" s="35"/>
    </row>
    <row r="21" spans="3:9" ht="33.75" thickBot="1">
      <c r="C21" s="34"/>
      <c r="D21" s="248"/>
      <c r="E21" s="168" t="s">
        <v>192</v>
      </c>
      <c r="F21" s="165" t="s">
        <v>193</v>
      </c>
      <c r="G21" s="167" t="s">
        <v>194</v>
      </c>
      <c r="H21" s="166" t="s">
        <v>195</v>
      </c>
      <c r="I21" s="35"/>
    </row>
    <row r="22" spans="3:9" ht="19.5" customHeight="1">
      <c r="C22" s="34"/>
      <c r="D22" s="171" t="s">
        <v>196</v>
      </c>
      <c r="E22" s="218">
        <f>'All Substances'!E9</f>
        <v>0</v>
      </c>
      <c r="F22" s="219">
        <f>'All Substances'!F9</f>
        <v>0</v>
      </c>
      <c r="G22" s="219">
        <f>'All Substances'!G9</f>
        <v>0</v>
      </c>
      <c r="H22" s="220">
        <f>'All Substances'!H9</f>
        <v>0</v>
      </c>
      <c r="I22" s="35"/>
    </row>
    <row r="23" spans="3:9" ht="19.5" customHeight="1">
      <c r="C23" s="34"/>
      <c r="D23" s="169" t="s">
        <v>31</v>
      </c>
      <c r="E23" s="221">
        <f>'All Substances'!E10</f>
        <v>0</v>
      </c>
      <c r="F23" s="222">
        <f>'All Substances'!F10</f>
        <v>0</v>
      </c>
      <c r="G23" s="222">
        <f>'All Substances'!G10</f>
        <v>0</v>
      </c>
      <c r="H23" s="223">
        <f>'All Substances'!H10</f>
        <v>0</v>
      </c>
      <c r="I23" s="35"/>
    </row>
    <row r="24" spans="3:9" ht="19.5" customHeight="1">
      <c r="C24" s="34"/>
      <c r="D24" s="169" t="s">
        <v>32</v>
      </c>
      <c r="E24" s="221">
        <f>'All Substances'!E11</f>
        <v>0</v>
      </c>
      <c r="F24" s="222">
        <f>'All Substances'!F11</f>
        <v>0</v>
      </c>
      <c r="G24" s="222">
        <f>'All Substances'!G11</f>
        <v>0</v>
      </c>
      <c r="H24" s="223">
        <f>'All Substances'!H11</f>
        <v>0</v>
      </c>
      <c r="I24" s="35"/>
    </row>
    <row r="25" spans="3:9" ht="19.5" customHeight="1">
      <c r="C25" s="34"/>
      <c r="D25" s="172" t="s">
        <v>204</v>
      </c>
      <c r="E25" s="221">
        <f>'All Substances'!E12</f>
        <v>0</v>
      </c>
      <c r="F25" s="222">
        <f>'All Substances'!F12</f>
        <v>0</v>
      </c>
      <c r="G25" s="222">
        <f>'All Substances'!G12</f>
        <v>0</v>
      </c>
      <c r="H25" s="223">
        <f>'All Substances'!H12</f>
        <v>0</v>
      </c>
      <c r="I25" s="35"/>
    </row>
    <row r="26" spans="3:9" ht="19.5" customHeight="1">
      <c r="C26" s="34"/>
      <c r="D26" s="172" t="s">
        <v>205</v>
      </c>
      <c r="E26" s="221">
        <f>'All Substances'!E13</f>
        <v>0</v>
      </c>
      <c r="F26" s="222">
        <f>'All Substances'!F13</f>
        <v>0</v>
      </c>
      <c r="G26" s="222">
        <f>'All Substances'!G13</f>
        <v>0</v>
      </c>
      <c r="H26" s="223">
        <f>'All Substances'!H13</f>
        <v>0</v>
      </c>
      <c r="I26" s="35"/>
    </row>
    <row r="27" spans="3:9" ht="19.5" customHeight="1">
      <c r="C27" s="34"/>
      <c r="D27" s="172" t="s">
        <v>206</v>
      </c>
      <c r="E27" s="221">
        <f>'All Substances'!E14</f>
        <v>0</v>
      </c>
      <c r="F27" s="222">
        <f>'All Substances'!F14</f>
        <v>0</v>
      </c>
      <c r="G27" s="222">
        <f>'All Substances'!G14</f>
        <v>0</v>
      </c>
      <c r="H27" s="223">
        <f>'All Substances'!H14</f>
        <v>0</v>
      </c>
      <c r="I27" s="35"/>
    </row>
    <row r="28" spans="3:9" ht="19.5" customHeight="1">
      <c r="C28" s="34"/>
      <c r="D28" s="172" t="s">
        <v>207</v>
      </c>
      <c r="E28" s="221">
        <f>'All Substances'!E15</f>
        <v>0</v>
      </c>
      <c r="F28" s="222">
        <f>'All Substances'!F15</f>
        <v>0</v>
      </c>
      <c r="G28" s="222">
        <f>'All Substances'!G15</f>
        <v>0</v>
      </c>
      <c r="H28" s="223">
        <f>'All Substances'!H15</f>
        <v>0</v>
      </c>
      <c r="I28" s="35"/>
    </row>
    <row r="29" spans="3:9" ht="19.5" customHeight="1">
      <c r="C29" s="34"/>
      <c r="D29" s="172" t="s">
        <v>208</v>
      </c>
      <c r="E29" s="221">
        <f>'All Substances'!E16</f>
        <v>0</v>
      </c>
      <c r="F29" s="222">
        <f>'All Substances'!F16</f>
        <v>0</v>
      </c>
      <c r="G29" s="222">
        <f>'All Substances'!G16</f>
        <v>0</v>
      </c>
      <c r="H29" s="223">
        <f>'All Substances'!H16</f>
        <v>0</v>
      </c>
      <c r="I29" s="35"/>
    </row>
    <row r="30" spans="3:9" ht="19.5" customHeight="1">
      <c r="C30" s="34"/>
      <c r="D30" s="172" t="s">
        <v>209</v>
      </c>
      <c r="E30" s="221">
        <f>'All Substances'!E17</f>
        <v>0</v>
      </c>
      <c r="F30" s="222">
        <f>'All Substances'!F17</f>
        <v>0</v>
      </c>
      <c r="G30" s="222">
        <f>'All Substances'!G17</f>
        <v>0</v>
      </c>
      <c r="H30" s="223">
        <f>'All Substances'!H17</f>
        <v>0</v>
      </c>
      <c r="I30" s="35"/>
    </row>
    <row r="31" spans="3:9" ht="19.5" customHeight="1">
      <c r="C31" s="34"/>
      <c r="D31" s="172" t="s">
        <v>212</v>
      </c>
      <c r="E31" s="221">
        <f>'All Substances'!E18</f>
        <v>0</v>
      </c>
      <c r="F31" s="222">
        <f>'All Substances'!F18</f>
        <v>0</v>
      </c>
      <c r="G31" s="222">
        <f>'All Substances'!G18</f>
        <v>0</v>
      </c>
      <c r="H31" s="223">
        <f>'All Substances'!H18</f>
        <v>0</v>
      </c>
      <c r="I31" s="35"/>
    </row>
    <row r="32" spans="3:9" ht="19.5" customHeight="1">
      <c r="C32" s="34"/>
      <c r="D32" s="172" t="s">
        <v>202</v>
      </c>
      <c r="E32" s="221">
        <f>'All Substances'!E19</f>
        <v>0</v>
      </c>
      <c r="F32" s="222">
        <f>'All Substances'!F19</f>
        <v>0</v>
      </c>
      <c r="G32" s="222">
        <f>'All Substances'!G19</f>
        <v>0</v>
      </c>
      <c r="H32" s="223">
        <f>'All Substances'!H19</f>
        <v>0</v>
      </c>
      <c r="I32" s="35"/>
    </row>
    <row r="33" spans="3:9" ht="19.5" customHeight="1">
      <c r="C33" s="34"/>
      <c r="D33" s="172" t="s">
        <v>203</v>
      </c>
      <c r="E33" s="221">
        <f>'All Substances'!E20</f>
        <v>0</v>
      </c>
      <c r="F33" s="222">
        <f>'All Substances'!F20</f>
        <v>0</v>
      </c>
      <c r="G33" s="222">
        <f>'All Substances'!G20</f>
        <v>0</v>
      </c>
      <c r="H33" s="223">
        <f>'All Substances'!H20</f>
        <v>0</v>
      </c>
      <c r="I33" s="35"/>
    </row>
    <row r="34" spans="3:9" ht="19.5" customHeight="1" thickBot="1">
      <c r="C34" s="34"/>
      <c r="D34" s="170" t="s">
        <v>104</v>
      </c>
      <c r="E34" s="224">
        <f>'All Substances'!E21</f>
        <v>0</v>
      </c>
      <c r="F34" s="225">
        <f>'All Substances'!F21</f>
        <v>0</v>
      </c>
      <c r="G34" s="225">
        <f>'All Substances'!G21</f>
        <v>0</v>
      </c>
      <c r="H34" s="226">
        <f>'All Substances'!H21</f>
        <v>0</v>
      </c>
      <c r="I34" s="35"/>
    </row>
    <row r="35" spans="3:9" ht="19.5" customHeight="1" thickBot="1">
      <c r="C35" s="36"/>
      <c r="D35" s="193" t="s">
        <v>214</v>
      </c>
      <c r="E35" s="37"/>
      <c r="F35" s="37"/>
      <c r="G35" s="37"/>
      <c r="H35" s="37"/>
      <c r="I35" s="38"/>
    </row>
  </sheetData>
  <sheetProtection sheet="1" objects="1" scenarios="1"/>
  <mergeCells count="7">
    <mergeCell ref="I11:M11"/>
    <mergeCell ref="C4:H4"/>
    <mergeCell ref="C5:H5"/>
    <mergeCell ref="C6:H6"/>
    <mergeCell ref="C7:H7"/>
    <mergeCell ref="D20:D21"/>
    <mergeCell ref="E20:H20"/>
  </mergeCells>
  <conditionalFormatting sqref="E22:H34">
    <cfRule type="cellIs" priority="1" dxfId="1" operator="greaterThan" stopIfTrue="1">
      <formula>0.8</formula>
    </cfRule>
  </conditionalFormatting>
  <dataValidations count="1">
    <dataValidation type="whole" allowBlank="1" showInputMessage="1" showErrorMessage="1" error="Value must not exceed 100%&#10;" sqref="E12">
      <formula1>0</formula1>
      <formula2>100</formula2>
    </dataValidation>
  </dataValidations>
  <hyperlinks>
    <hyperlink ref="C7" r:id="rId1" display="You can use the Calculation of Totals spreadsheet for this."/>
    <hyperlink ref="C7:D7" r:id="rId2" display="You can use the Calculation of Totals spreadsheet for this."/>
  </hyperlinks>
  <printOptions/>
  <pageMargins left="0.7" right="0.7" top="0.75" bottom="0.75" header="0.3" footer="0.3"/>
  <pageSetup horizontalDpi="600" verticalDpi="600" orientation="portrait" scale="80" r:id="rId5"/>
  <drawing r:id="rId4"/>
  <legacyDrawing r:id="rId3"/>
</worksheet>
</file>

<file path=xl/worksheets/sheet3.xml><?xml version="1.0" encoding="utf-8"?>
<worksheet xmlns="http://schemas.openxmlformats.org/spreadsheetml/2006/main" xmlns:r="http://schemas.openxmlformats.org/officeDocument/2006/relationships">
  <sheetPr>
    <tabColor indexed="40"/>
  </sheetPr>
  <dimension ref="A1:I62"/>
  <sheetViews>
    <sheetView zoomScalePageLayoutView="0" workbookViewId="0" topLeftCell="A1">
      <selection activeCell="A1" sqref="A1"/>
    </sheetView>
  </sheetViews>
  <sheetFormatPr defaultColWidth="9.140625" defaultRowHeight="15"/>
  <cols>
    <col min="1" max="1" width="6.8515625" style="129" customWidth="1"/>
    <col min="2" max="2" width="17.140625" style="129" customWidth="1"/>
    <col min="3" max="3" width="41.57421875" style="2" customWidth="1"/>
    <col min="4" max="4" width="11.8515625" style="3" bestFit="1" customWidth="1"/>
    <col min="5" max="5" width="15.421875" style="2" customWidth="1"/>
    <col min="6" max="6" width="14.57421875" style="4" customWidth="1"/>
    <col min="7" max="7" width="15.28125" style="4" customWidth="1"/>
    <col min="8" max="8" width="12.28125" style="2" customWidth="1"/>
    <col min="9" max="16384" width="9.140625" style="2" customWidth="1"/>
  </cols>
  <sheetData>
    <row r="1" spans="1:3" ht="46.5" customHeight="1">
      <c r="A1" s="173"/>
      <c r="B1" s="173"/>
      <c r="C1" s="39"/>
    </row>
    <row r="2" spans="1:3" ht="15">
      <c r="A2" s="130"/>
      <c r="B2" s="130"/>
      <c r="C2" s="46" t="s">
        <v>107</v>
      </c>
    </row>
    <row r="3" spans="1:3" ht="15">
      <c r="A3" s="130"/>
      <c r="B3" s="130"/>
      <c r="C3" s="2" t="str">
        <f>Instructions!C4</f>
        <v>Version 3.1, Last Updated: Mar, 2014  JA, YS, &amp; ZI</v>
      </c>
    </row>
    <row r="4" ht="15.75" thickBot="1"/>
    <row r="5" spans="1:8" s="98" customFormat="1" ht="33" customHeight="1" thickBot="1">
      <c r="A5" s="129"/>
      <c r="B5" s="129"/>
      <c r="C5" s="251" t="s">
        <v>211</v>
      </c>
      <c r="D5" s="252"/>
      <c r="E5" s="252"/>
      <c r="F5" s="252"/>
      <c r="G5" s="252"/>
      <c r="H5" s="253"/>
    </row>
    <row r="6" spans="1:9" s="98" customFormat="1" ht="16.5" thickBot="1">
      <c r="A6" s="129"/>
      <c r="B6" s="129"/>
      <c r="D6" s="97"/>
      <c r="I6" s="95"/>
    </row>
    <row r="7" spans="1:9" s="98" customFormat="1" ht="38.25" thickBot="1">
      <c r="A7" s="129"/>
      <c r="B7" s="129"/>
      <c r="C7" s="256" t="s">
        <v>161</v>
      </c>
      <c r="D7" s="254" t="s">
        <v>15</v>
      </c>
      <c r="E7" s="258" t="s">
        <v>191</v>
      </c>
      <c r="F7" s="258"/>
      <c r="G7" s="258"/>
      <c r="H7" s="259"/>
      <c r="I7" s="95"/>
    </row>
    <row r="8" spans="3:8" ht="32.25" thickBot="1">
      <c r="C8" s="257"/>
      <c r="D8" s="255"/>
      <c r="E8" s="177" t="s">
        <v>187</v>
      </c>
      <c r="F8" s="174" t="s">
        <v>188</v>
      </c>
      <c r="G8" s="176" t="s">
        <v>189</v>
      </c>
      <c r="H8" s="175" t="s">
        <v>190</v>
      </c>
    </row>
    <row r="9" spans="3:8" ht="15.75">
      <c r="C9" s="171" t="s">
        <v>196</v>
      </c>
      <c r="D9" s="181" t="s">
        <v>64</v>
      </c>
      <c r="E9" s="197">
        <f>H9</f>
        <v>0</v>
      </c>
      <c r="F9" s="198">
        <v>0</v>
      </c>
      <c r="G9" s="198">
        <v>0</v>
      </c>
      <c r="H9" s="91">
        <f>SUMIF(Calculations!$F$9:$F$184,'All Substances'!D9,Calculations!$H$9:$H$184)</f>
        <v>0</v>
      </c>
    </row>
    <row r="10" spans="3:8" ht="15.75">
      <c r="C10" s="169" t="s">
        <v>31</v>
      </c>
      <c r="D10" s="181" t="s">
        <v>71</v>
      </c>
      <c r="E10" s="199">
        <f>H10</f>
        <v>0</v>
      </c>
      <c r="F10" s="198">
        <v>0</v>
      </c>
      <c r="G10" s="198">
        <v>0</v>
      </c>
      <c r="H10" s="91">
        <f>SUMIF(Calculations!$F$9:$F$184,'All Substances'!D10,Calculations!$H$9:$H$184)</f>
        <v>0</v>
      </c>
    </row>
    <row r="11" spans="3:8" ht="15.75">
      <c r="C11" s="169" t="s">
        <v>32</v>
      </c>
      <c r="D11" s="181" t="s">
        <v>72</v>
      </c>
      <c r="E11" s="199">
        <f aca="true" t="shared" si="0" ref="E11:E20">H11</f>
        <v>0</v>
      </c>
      <c r="F11" s="198">
        <v>0</v>
      </c>
      <c r="G11" s="198">
        <v>0</v>
      </c>
      <c r="H11" s="91">
        <f>SUMIF(Calculations!$F$9:$F$184,'All Substances'!D11,Calculations!$H$9:$H$184)</f>
        <v>0</v>
      </c>
    </row>
    <row r="12" spans="3:8" ht="15.75">
      <c r="C12" s="172" t="s">
        <v>204</v>
      </c>
      <c r="D12" s="187" t="s">
        <v>66</v>
      </c>
      <c r="E12" s="199">
        <f t="shared" si="0"/>
        <v>0</v>
      </c>
      <c r="F12" s="198">
        <v>0</v>
      </c>
      <c r="G12" s="198">
        <v>0</v>
      </c>
      <c r="H12" s="91">
        <f>SUMIF(Calculations!$E$9:$E$184,'All Substances'!C12,Calculations!$H$9:$H$184)</f>
        <v>0</v>
      </c>
    </row>
    <row r="13" spans="3:8" ht="15.75">
      <c r="C13" s="172" t="s">
        <v>205</v>
      </c>
      <c r="D13" s="187" t="s">
        <v>66</v>
      </c>
      <c r="E13" s="199">
        <f t="shared" si="0"/>
        <v>0</v>
      </c>
      <c r="F13" s="198">
        <v>0</v>
      </c>
      <c r="G13" s="198">
        <v>0</v>
      </c>
      <c r="H13" s="91">
        <f>SUMIF(Calculations!$E$9:$E$184,'All Substances'!C13,Calculations!$H$9:$H$184)</f>
        <v>0</v>
      </c>
    </row>
    <row r="14" spans="3:8" ht="15.75">
      <c r="C14" s="172" t="s">
        <v>206</v>
      </c>
      <c r="D14" s="187" t="s">
        <v>66</v>
      </c>
      <c r="E14" s="199">
        <f t="shared" si="0"/>
        <v>0</v>
      </c>
      <c r="F14" s="198">
        <v>0</v>
      </c>
      <c r="G14" s="198">
        <v>0</v>
      </c>
      <c r="H14" s="91">
        <f>SUMIF(Calculations!$E$9:$E$184,'All Substances'!C14,Calculations!$H$9:$H$184)</f>
        <v>0</v>
      </c>
    </row>
    <row r="15" spans="3:8" ht="15.75">
      <c r="C15" s="172" t="s">
        <v>207</v>
      </c>
      <c r="D15" s="187" t="s">
        <v>66</v>
      </c>
      <c r="E15" s="199">
        <f t="shared" si="0"/>
        <v>0</v>
      </c>
      <c r="F15" s="198">
        <v>0</v>
      </c>
      <c r="G15" s="198">
        <v>0</v>
      </c>
      <c r="H15" s="91">
        <f>SUMIF(Calculations!$E$9:$E$184,'All Substances'!C15,Calculations!$H$9:$H$184)</f>
        <v>0</v>
      </c>
    </row>
    <row r="16" spans="3:8" ht="15">
      <c r="C16" s="172" t="s">
        <v>208</v>
      </c>
      <c r="D16" s="187" t="s">
        <v>66</v>
      </c>
      <c r="E16" s="199">
        <f t="shared" si="0"/>
        <v>0</v>
      </c>
      <c r="F16" s="198">
        <v>0</v>
      </c>
      <c r="G16" s="198">
        <v>0</v>
      </c>
      <c r="H16" s="91">
        <f>SUMIF(Calculations!$E$9:$E$184,'All Substances'!C16,Calculations!$H$9:$H$184)</f>
        <v>0</v>
      </c>
    </row>
    <row r="17" spans="3:8" ht="15">
      <c r="C17" s="172" t="s">
        <v>209</v>
      </c>
      <c r="D17" s="188" t="s">
        <v>66</v>
      </c>
      <c r="E17" s="199">
        <f t="shared" si="0"/>
        <v>0</v>
      </c>
      <c r="F17" s="198">
        <v>0</v>
      </c>
      <c r="G17" s="198">
        <v>0</v>
      </c>
      <c r="H17" s="91">
        <f>SUMIF(Calculations!$E$9:$E$184,'All Substances'!C17,Calculations!$H$9:$H$184)</f>
        <v>0</v>
      </c>
    </row>
    <row r="18" spans="3:8" ht="15">
      <c r="C18" s="172" t="s">
        <v>212</v>
      </c>
      <c r="D18" s="181" t="s">
        <v>66</v>
      </c>
      <c r="E18" s="199">
        <f t="shared" si="0"/>
        <v>0</v>
      </c>
      <c r="F18" s="198">
        <v>0</v>
      </c>
      <c r="G18" s="198">
        <v>0</v>
      </c>
      <c r="H18" s="91">
        <f>SUMIF(Calculations!$E$9:$E$184,'All Substances'!C18,Calculations!$H$9:$H$184)</f>
        <v>0</v>
      </c>
    </row>
    <row r="19" spans="3:8" ht="15">
      <c r="C19" s="172" t="s">
        <v>202</v>
      </c>
      <c r="D19" s="181" t="s">
        <v>66</v>
      </c>
      <c r="E19" s="199">
        <f t="shared" si="0"/>
        <v>0</v>
      </c>
      <c r="F19" s="198">
        <v>0</v>
      </c>
      <c r="G19" s="198">
        <v>0</v>
      </c>
      <c r="H19" s="91">
        <f>SUMIF(Calculations!$E$9:$E$184,'All Substances'!C19,Calculations!$H$9:$H$184)</f>
        <v>0</v>
      </c>
    </row>
    <row r="20" spans="3:8" ht="15">
      <c r="C20" s="172" t="s">
        <v>203</v>
      </c>
      <c r="D20" s="181" t="s">
        <v>66</v>
      </c>
      <c r="E20" s="199">
        <f t="shared" si="0"/>
        <v>0</v>
      </c>
      <c r="F20" s="198">
        <v>0</v>
      </c>
      <c r="G20" s="198">
        <v>0</v>
      </c>
      <c r="H20" s="91">
        <f>SUM(H10:H11,H26:H37,H52:H55)</f>
        <v>0</v>
      </c>
    </row>
    <row r="21" spans="3:8" ht="15.75" thickBot="1">
      <c r="C21" s="170" t="s">
        <v>104</v>
      </c>
      <c r="D21" s="181" t="s">
        <v>66</v>
      </c>
      <c r="E21" s="199">
        <f>H21</f>
        <v>0</v>
      </c>
      <c r="F21" s="198">
        <v>0</v>
      </c>
      <c r="G21" s="198">
        <v>0</v>
      </c>
      <c r="H21" s="91">
        <f>SUM(H29:H34,H36:H37,H52:H53)</f>
        <v>0</v>
      </c>
    </row>
    <row r="22" spans="3:8" ht="15">
      <c r="C22" s="178" t="s">
        <v>105</v>
      </c>
      <c r="D22" s="182"/>
      <c r="E22" s="200"/>
      <c r="F22" s="201"/>
      <c r="G22" s="201"/>
      <c r="H22" s="92"/>
    </row>
    <row r="23" spans="3:8" ht="15">
      <c r="C23" s="179" t="s">
        <v>20</v>
      </c>
      <c r="D23" s="183" t="s">
        <v>63</v>
      </c>
      <c r="E23" s="202">
        <f>H23</f>
        <v>0</v>
      </c>
      <c r="F23" s="203">
        <v>0</v>
      </c>
      <c r="G23" s="203">
        <v>0</v>
      </c>
      <c r="H23" s="93">
        <f>SUMIF(Calculations!$F$9:$F$184,'All Substances'!D23,Calculations!$H$9:$H$184)</f>
        <v>0</v>
      </c>
    </row>
    <row r="24" spans="3:8" ht="15">
      <c r="C24" s="179" t="s">
        <v>19</v>
      </c>
      <c r="D24" s="184" t="s">
        <v>68</v>
      </c>
      <c r="E24" s="202">
        <f aca="true" t="shared" si="1" ref="E24:E61">H24</f>
        <v>0</v>
      </c>
      <c r="F24" s="203">
        <v>0</v>
      </c>
      <c r="G24" s="203">
        <v>0</v>
      </c>
      <c r="H24" s="93">
        <f>SUMIF(Calculations!$F$9:$F$184,'All Substances'!D24,Calculations!$H$9:$H$184)</f>
        <v>0</v>
      </c>
    </row>
    <row r="25" spans="3:8" ht="15">
      <c r="C25" s="179" t="s">
        <v>70</v>
      </c>
      <c r="D25" s="185" t="s">
        <v>69</v>
      </c>
      <c r="E25" s="202">
        <f t="shared" si="1"/>
        <v>0</v>
      </c>
      <c r="F25" s="203">
        <v>0</v>
      </c>
      <c r="G25" s="203">
        <v>0</v>
      </c>
      <c r="H25" s="93">
        <f>SUMIF(Calculations!$F$9:$F$184,'All Substances'!D25,Calculations!$H$9:$H$184)</f>
        <v>0</v>
      </c>
    </row>
    <row r="26" spans="3:8" ht="15">
      <c r="C26" s="179" t="s">
        <v>33</v>
      </c>
      <c r="D26" s="183" t="s">
        <v>73</v>
      </c>
      <c r="E26" s="202">
        <f t="shared" si="1"/>
        <v>0</v>
      </c>
      <c r="F26" s="203">
        <v>0</v>
      </c>
      <c r="G26" s="203">
        <v>0</v>
      </c>
      <c r="H26" s="93">
        <f>SUMIF(Calculations!$F$9:$F$184,'All Substances'!D26,Calculations!$H$9:$H$184)</f>
        <v>0</v>
      </c>
    </row>
    <row r="27" spans="3:8" ht="15">
      <c r="C27" s="179" t="s">
        <v>36</v>
      </c>
      <c r="D27" s="183" t="s">
        <v>76</v>
      </c>
      <c r="E27" s="202">
        <f t="shared" si="1"/>
        <v>0</v>
      </c>
      <c r="F27" s="203">
        <v>0</v>
      </c>
      <c r="G27" s="203">
        <v>0</v>
      </c>
      <c r="H27" s="93">
        <f>SUMIF(Calculations!$F$9:$F$184,'All Substances'!D27,Calculations!$H$9:$H$184)</f>
        <v>0</v>
      </c>
    </row>
    <row r="28" spans="3:8" ht="15">
      <c r="C28" s="179" t="s">
        <v>39</v>
      </c>
      <c r="D28" s="185" t="s">
        <v>79</v>
      </c>
      <c r="E28" s="202">
        <f t="shared" si="1"/>
        <v>0</v>
      </c>
      <c r="F28" s="203">
        <v>0</v>
      </c>
      <c r="G28" s="203">
        <v>0</v>
      </c>
      <c r="H28" s="93">
        <f>SUMIF(Calculations!$F$9:$F$184,'All Substances'!D28,Calculations!$H$9:$H$184)</f>
        <v>0</v>
      </c>
    </row>
    <row r="29" spans="3:8" ht="15">
      <c r="C29" s="179" t="s">
        <v>48</v>
      </c>
      <c r="D29" s="185" t="s">
        <v>90</v>
      </c>
      <c r="E29" s="202">
        <f t="shared" si="1"/>
        <v>0</v>
      </c>
      <c r="F29" s="203">
        <v>0</v>
      </c>
      <c r="G29" s="203">
        <v>0</v>
      </c>
      <c r="H29" s="93">
        <f>SUMIF(Calculations!$F$9:$F$184,'All Substances'!D29,Calculations!$H$9:$H$184)</f>
        <v>0</v>
      </c>
    </row>
    <row r="30" spans="3:8" ht="15">
      <c r="C30" s="179" t="s">
        <v>42</v>
      </c>
      <c r="D30" s="185" t="s">
        <v>82</v>
      </c>
      <c r="E30" s="202">
        <f t="shared" si="1"/>
        <v>0</v>
      </c>
      <c r="F30" s="203">
        <v>0</v>
      </c>
      <c r="G30" s="203">
        <v>0</v>
      </c>
      <c r="H30" s="93">
        <f>SUMIF(Calculations!$F$9:$F$184,'All Substances'!D30,Calculations!$H$9:$H$184)</f>
        <v>0</v>
      </c>
    </row>
    <row r="31" spans="3:8" ht="15">
      <c r="C31" s="179" t="s">
        <v>87</v>
      </c>
      <c r="D31" s="185" t="s">
        <v>88</v>
      </c>
      <c r="E31" s="202">
        <f t="shared" si="1"/>
        <v>0</v>
      </c>
      <c r="F31" s="203">
        <v>0</v>
      </c>
      <c r="G31" s="203">
        <v>0</v>
      </c>
      <c r="H31" s="93">
        <f>SUMIF(Calculations!$F$9:$F$184,'All Substances'!D31,Calculations!$H$9:$H$184)</f>
        <v>0</v>
      </c>
    </row>
    <row r="32" spans="3:8" ht="15">
      <c r="C32" s="179" t="s">
        <v>41</v>
      </c>
      <c r="D32" s="185" t="s">
        <v>81</v>
      </c>
      <c r="E32" s="202">
        <f t="shared" si="1"/>
        <v>0</v>
      </c>
      <c r="F32" s="203">
        <v>0</v>
      </c>
      <c r="G32" s="203">
        <v>0</v>
      </c>
      <c r="H32" s="93">
        <f>SUMIF(Calculations!$F$9:$F$184,'All Substances'!D32,Calculations!$H$9:$H$184)</f>
        <v>0</v>
      </c>
    </row>
    <row r="33" spans="3:8" ht="15">
      <c r="C33" s="179" t="s">
        <v>45</v>
      </c>
      <c r="D33" s="185" t="s">
        <v>85</v>
      </c>
      <c r="E33" s="202">
        <f t="shared" si="1"/>
        <v>0</v>
      </c>
      <c r="F33" s="203">
        <v>0</v>
      </c>
      <c r="G33" s="203">
        <v>0</v>
      </c>
      <c r="H33" s="93">
        <f>SUMIF(Calculations!$F$9:$F$184,'All Substances'!D33,Calculations!$H$9:$H$184)</f>
        <v>0</v>
      </c>
    </row>
    <row r="34" spans="3:8" ht="15">
      <c r="C34" s="179" t="s">
        <v>38</v>
      </c>
      <c r="D34" s="185" t="s">
        <v>78</v>
      </c>
      <c r="E34" s="202">
        <f t="shared" si="1"/>
        <v>0</v>
      </c>
      <c r="F34" s="203">
        <v>0</v>
      </c>
      <c r="G34" s="203">
        <v>0</v>
      </c>
      <c r="H34" s="93">
        <f>SUMIF(Calculations!$F$9:$F$184,'All Substances'!D34,Calculations!$H$9:$H$184)</f>
        <v>0</v>
      </c>
    </row>
    <row r="35" spans="3:8" ht="15">
      <c r="C35" s="179" t="s">
        <v>43</v>
      </c>
      <c r="D35" s="185" t="s">
        <v>83</v>
      </c>
      <c r="E35" s="202">
        <f t="shared" si="1"/>
        <v>0</v>
      </c>
      <c r="F35" s="203">
        <v>0</v>
      </c>
      <c r="G35" s="203">
        <v>0</v>
      </c>
      <c r="H35" s="93">
        <f>SUMIF(Calculations!$F$9:$F$184,'All Substances'!D35,Calculations!$H$9:$H$184)</f>
        <v>0</v>
      </c>
    </row>
    <row r="36" spans="3:8" ht="15">
      <c r="C36" s="179" t="s">
        <v>44</v>
      </c>
      <c r="D36" s="185" t="s">
        <v>84</v>
      </c>
      <c r="E36" s="202">
        <f t="shared" si="1"/>
        <v>0</v>
      </c>
      <c r="F36" s="203">
        <v>0</v>
      </c>
      <c r="G36" s="203">
        <v>0</v>
      </c>
      <c r="H36" s="93">
        <f>SUMIF(Calculations!$F$9:$F$184,'All Substances'!D36,Calculations!$H$9:$H$184)</f>
        <v>0</v>
      </c>
    </row>
    <row r="37" spans="3:8" ht="15">
      <c r="C37" s="179" t="s">
        <v>40</v>
      </c>
      <c r="D37" s="183" t="s">
        <v>80</v>
      </c>
      <c r="E37" s="202">
        <f t="shared" si="1"/>
        <v>0</v>
      </c>
      <c r="F37" s="203">
        <v>0</v>
      </c>
      <c r="G37" s="203">
        <v>0</v>
      </c>
      <c r="H37" s="93">
        <f>SUMIF(Calculations!$F$9:$F$184,'All Substances'!D37,Calculations!$H$9:$H$184)</f>
        <v>0</v>
      </c>
    </row>
    <row r="38" spans="3:8" ht="15">
      <c r="C38" s="179" t="s">
        <v>21</v>
      </c>
      <c r="D38" s="183" t="s">
        <v>65</v>
      </c>
      <c r="E38" s="202">
        <f t="shared" si="1"/>
        <v>0</v>
      </c>
      <c r="F38" s="203">
        <v>0</v>
      </c>
      <c r="G38" s="203">
        <v>0</v>
      </c>
      <c r="H38" s="93">
        <f>SUMIF(Calculations!$F$9:$F$184,'All Substances'!D38,Calculations!$H$9:$H$184)</f>
        <v>0</v>
      </c>
    </row>
    <row r="39" spans="3:8" ht="15">
      <c r="C39" s="179" t="s">
        <v>35</v>
      </c>
      <c r="D39" s="185" t="s">
        <v>75</v>
      </c>
      <c r="E39" s="202">
        <f t="shared" si="1"/>
        <v>0</v>
      </c>
      <c r="F39" s="203">
        <v>0</v>
      </c>
      <c r="G39" s="203">
        <v>0</v>
      </c>
      <c r="H39" s="93">
        <f>SUMIF(Calculations!$F$9:$F$184,'All Substances'!D39,Calculations!$H$9:$H$184)</f>
        <v>0</v>
      </c>
    </row>
    <row r="40" spans="3:8" ht="15">
      <c r="C40" s="179" t="s">
        <v>57</v>
      </c>
      <c r="D40" s="185" t="s">
        <v>98</v>
      </c>
      <c r="E40" s="202">
        <f t="shared" si="1"/>
        <v>0</v>
      </c>
      <c r="F40" s="203">
        <v>0</v>
      </c>
      <c r="G40" s="203">
        <v>0</v>
      </c>
      <c r="H40" s="93">
        <f>SUMIF(Calculations!$F$9:$F$184,'All Substances'!D40,Calculations!$H$9:$H$184)</f>
        <v>0</v>
      </c>
    </row>
    <row r="41" spans="3:8" ht="15">
      <c r="C41" s="179" t="s">
        <v>49</v>
      </c>
      <c r="D41" s="185" t="s">
        <v>91</v>
      </c>
      <c r="E41" s="202">
        <f t="shared" si="1"/>
        <v>0</v>
      </c>
      <c r="F41" s="203">
        <v>0</v>
      </c>
      <c r="G41" s="203">
        <v>0</v>
      </c>
      <c r="H41" s="93">
        <f>SUMIF(Calculations!$F$9:$F$184,'All Substances'!D41,Calculations!$H$9:$H$184)</f>
        <v>0</v>
      </c>
    </row>
    <row r="42" spans="3:8" ht="15">
      <c r="C42" s="179" t="s">
        <v>50</v>
      </c>
      <c r="D42" s="185" t="s">
        <v>92</v>
      </c>
      <c r="E42" s="202">
        <f t="shared" si="1"/>
        <v>0</v>
      </c>
      <c r="F42" s="203">
        <v>0</v>
      </c>
      <c r="G42" s="203">
        <v>0</v>
      </c>
      <c r="H42" s="93">
        <f>SUMIF(Calculations!$F$9:$F$184,'All Substances'!D42,Calculations!$H$9:$H$184)</f>
        <v>0</v>
      </c>
    </row>
    <row r="43" spans="3:8" ht="15">
      <c r="C43" s="179" t="s">
        <v>51</v>
      </c>
      <c r="D43" s="185" t="s">
        <v>93</v>
      </c>
      <c r="E43" s="202">
        <f t="shared" si="1"/>
        <v>0</v>
      </c>
      <c r="F43" s="203">
        <v>0</v>
      </c>
      <c r="G43" s="203">
        <v>0</v>
      </c>
      <c r="H43" s="93">
        <f>SUMIF(Calculations!$F$9:$F$184,'All Substances'!D43,Calculations!$H$9:$H$184)</f>
        <v>0</v>
      </c>
    </row>
    <row r="44" spans="3:8" ht="15">
      <c r="C44" s="179" t="s">
        <v>52</v>
      </c>
      <c r="D44" s="185" t="s">
        <v>94</v>
      </c>
      <c r="E44" s="202">
        <f t="shared" si="1"/>
        <v>0</v>
      </c>
      <c r="F44" s="203">
        <v>0</v>
      </c>
      <c r="G44" s="203">
        <v>0</v>
      </c>
      <c r="H44" s="93">
        <f>SUMIF(Calculations!$F$9:$F$184,'All Substances'!D44,Calculations!$H$9:$H$184)</f>
        <v>0</v>
      </c>
    </row>
    <row r="45" spans="3:8" ht="15">
      <c r="C45" s="179" t="s">
        <v>54</v>
      </c>
      <c r="D45" s="185" t="s">
        <v>96</v>
      </c>
      <c r="E45" s="202">
        <f t="shared" si="1"/>
        <v>0</v>
      </c>
      <c r="F45" s="203">
        <v>0</v>
      </c>
      <c r="G45" s="203">
        <v>0</v>
      </c>
      <c r="H45" s="93">
        <f>SUMIF(Calculations!$F$9:$F$184,'All Substances'!D45,Calculations!$H$9:$H$184)</f>
        <v>0</v>
      </c>
    </row>
    <row r="46" spans="3:8" ht="15">
      <c r="C46" s="179" t="s">
        <v>55</v>
      </c>
      <c r="D46" s="185" t="s">
        <v>97</v>
      </c>
      <c r="E46" s="202">
        <f t="shared" si="1"/>
        <v>0</v>
      </c>
      <c r="F46" s="203">
        <v>0</v>
      </c>
      <c r="G46" s="203">
        <v>0</v>
      </c>
      <c r="H46" s="93">
        <f>SUMIF(Calculations!$F$9:$F$184,'All Substances'!D46,Calculations!$H$9:$H$184)</f>
        <v>0</v>
      </c>
    </row>
    <row r="47" spans="3:8" ht="15">
      <c r="C47" s="179" t="s">
        <v>59</v>
      </c>
      <c r="D47" s="185" t="s">
        <v>102</v>
      </c>
      <c r="E47" s="202">
        <f t="shared" si="1"/>
        <v>0</v>
      </c>
      <c r="F47" s="203">
        <v>0</v>
      </c>
      <c r="G47" s="203">
        <v>0</v>
      </c>
      <c r="H47" s="93">
        <f>SUMIF(Calculations!$F$9:$F$184,'All Substances'!D47,Calculations!$H$9:$H$184)</f>
        <v>0</v>
      </c>
    </row>
    <row r="48" spans="3:8" ht="15">
      <c r="C48" s="179" t="s">
        <v>60</v>
      </c>
      <c r="D48" s="185" t="s">
        <v>103</v>
      </c>
      <c r="E48" s="202">
        <f t="shared" si="1"/>
        <v>0</v>
      </c>
      <c r="F48" s="203">
        <v>0</v>
      </c>
      <c r="G48" s="203">
        <v>0</v>
      </c>
      <c r="H48" s="93">
        <f>SUMIF(Calculations!$F$9:$F$184,'All Substances'!D48,Calculations!$H$9:$H$184)</f>
        <v>0</v>
      </c>
    </row>
    <row r="49" spans="3:8" ht="15">
      <c r="C49" s="179" t="s">
        <v>27</v>
      </c>
      <c r="D49" s="185" t="s">
        <v>67</v>
      </c>
      <c r="E49" s="202">
        <f t="shared" si="1"/>
        <v>0</v>
      </c>
      <c r="F49" s="203">
        <v>0</v>
      </c>
      <c r="G49" s="203">
        <v>0</v>
      </c>
      <c r="H49" s="93">
        <f>SUMIF(Calculations!$F$9:$F$184,'All Substances'!D49,Calculations!$H$9:$H$184)</f>
        <v>0</v>
      </c>
    </row>
    <row r="50" spans="3:8" ht="15">
      <c r="C50" s="179" t="s">
        <v>100</v>
      </c>
      <c r="D50" s="185" t="s">
        <v>99</v>
      </c>
      <c r="E50" s="202">
        <f t="shared" si="1"/>
        <v>0</v>
      </c>
      <c r="F50" s="203">
        <v>0</v>
      </c>
      <c r="G50" s="203">
        <v>0</v>
      </c>
      <c r="H50" s="93">
        <f>SUMIF(Calculations!$F$9:$F$184,'All Substances'!D50,Calculations!$H$9:$H$184)</f>
        <v>0</v>
      </c>
    </row>
    <row r="51" spans="3:8" ht="15">
      <c r="C51" s="179" t="s">
        <v>58</v>
      </c>
      <c r="D51" s="185" t="s">
        <v>101</v>
      </c>
      <c r="E51" s="202">
        <f t="shared" si="1"/>
        <v>0</v>
      </c>
      <c r="F51" s="203">
        <v>0</v>
      </c>
      <c r="G51" s="203">
        <v>0</v>
      </c>
      <c r="H51" s="93">
        <f>SUMIF(Calculations!$F$9:$F$184,'All Substances'!D51,Calculations!$H$9:$H$184)</f>
        <v>0</v>
      </c>
    </row>
    <row r="52" spans="3:8" ht="15">
      <c r="C52" s="179" t="s">
        <v>47</v>
      </c>
      <c r="D52" s="185" t="s">
        <v>89</v>
      </c>
      <c r="E52" s="202">
        <f t="shared" si="1"/>
        <v>0</v>
      </c>
      <c r="F52" s="203">
        <v>0</v>
      </c>
      <c r="G52" s="203">
        <v>0</v>
      </c>
      <c r="H52" s="93">
        <f>SUMIF(Calculations!$F$9:$F$184,'All Substances'!D52,Calculations!$H$9:$H$184)</f>
        <v>0</v>
      </c>
    </row>
    <row r="53" spans="3:8" ht="15">
      <c r="C53" s="179" t="s">
        <v>46</v>
      </c>
      <c r="D53" s="185" t="s">
        <v>86</v>
      </c>
      <c r="E53" s="202">
        <f t="shared" si="1"/>
        <v>0</v>
      </c>
      <c r="F53" s="203">
        <v>0</v>
      </c>
      <c r="G53" s="203">
        <v>0</v>
      </c>
      <c r="H53" s="93">
        <f>SUMIF(Calculations!$F$9:$F$184,'All Substances'!D53,Calculations!$H$9:$H$184)</f>
        <v>0</v>
      </c>
    </row>
    <row r="54" spans="3:8" ht="15">
      <c r="C54" s="179" t="s">
        <v>34</v>
      </c>
      <c r="D54" s="185" t="s">
        <v>74</v>
      </c>
      <c r="E54" s="202">
        <f t="shared" si="1"/>
        <v>0</v>
      </c>
      <c r="F54" s="203">
        <v>0</v>
      </c>
      <c r="G54" s="203">
        <v>0</v>
      </c>
      <c r="H54" s="93">
        <f>SUMIF(Calculations!$F$9:$F$184,'All Substances'!D54,Calculations!$H$9:$H$184)</f>
        <v>0</v>
      </c>
    </row>
    <row r="55" spans="3:8" ht="15">
      <c r="C55" s="179" t="s">
        <v>37</v>
      </c>
      <c r="D55" s="185" t="s">
        <v>77</v>
      </c>
      <c r="E55" s="202">
        <f t="shared" si="1"/>
        <v>0</v>
      </c>
      <c r="F55" s="203">
        <v>0</v>
      </c>
      <c r="G55" s="203">
        <v>0</v>
      </c>
      <c r="H55" s="93">
        <f>SUMIF(Calculations!$F$9:$F$184,'All Substances'!D55,Calculations!$H$9:$H$184)</f>
        <v>0</v>
      </c>
    </row>
    <row r="56" spans="3:8" ht="15">
      <c r="C56" s="179" t="s">
        <v>53</v>
      </c>
      <c r="D56" s="183" t="s">
        <v>66</v>
      </c>
      <c r="E56" s="202">
        <f t="shared" si="1"/>
        <v>0</v>
      </c>
      <c r="F56" s="203">
        <v>0</v>
      </c>
      <c r="G56" s="203">
        <v>0</v>
      </c>
      <c r="H56" s="93">
        <f>SUMIF(Calculations!$E$9:$E$184,'All Substances'!C56,Calculations!$H$9:$H$184)</f>
        <v>0</v>
      </c>
    </row>
    <row r="57" spans="3:8" ht="15">
      <c r="C57" s="179" t="s">
        <v>56</v>
      </c>
      <c r="D57" s="183" t="s">
        <v>66</v>
      </c>
      <c r="E57" s="202">
        <f t="shared" si="1"/>
        <v>0</v>
      </c>
      <c r="F57" s="203">
        <v>0</v>
      </c>
      <c r="G57" s="203">
        <v>0</v>
      </c>
      <c r="H57" s="93">
        <f>SUMIF(Calculations!$E$9:$E$184,'All Substances'!C57,Calculations!$H$9:$H$184)</f>
        <v>0</v>
      </c>
    </row>
    <row r="58" spans="3:8" ht="15">
      <c r="C58" s="179" t="s">
        <v>28</v>
      </c>
      <c r="D58" s="183" t="s">
        <v>66</v>
      </c>
      <c r="E58" s="202">
        <f t="shared" si="1"/>
        <v>0</v>
      </c>
      <c r="F58" s="203">
        <v>0</v>
      </c>
      <c r="G58" s="203">
        <v>0</v>
      </c>
      <c r="H58" s="93">
        <f>SUMIF(Calculations!$E$9:$E$184,'All Substances'!C58,Calculations!$H$9:$H$184)</f>
        <v>0</v>
      </c>
    </row>
    <row r="59" spans="3:8" ht="15">
      <c r="C59" s="179" t="s">
        <v>22</v>
      </c>
      <c r="D59" s="183" t="s">
        <v>66</v>
      </c>
      <c r="E59" s="202">
        <f t="shared" si="1"/>
        <v>0</v>
      </c>
      <c r="F59" s="203">
        <v>0</v>
      </c>
      <c r="G59" s="203">
        <v>0</v>
      </c>
      <c r="H59" s="93">
        <f>SUMIF(Calculations!$E$9:$E$184,'All Substances'!C59,Calculations!$H$9:$H$184)</f>
        <v>0</v>
      </c>
    </row>
    <row r="60" spans="3:8" ht="15">
      <c r="C60" s="179" t="s">
        <v>29</v>
      </c>
      <c r="D60" s="183" t="s">
        <v>66</v>
      </c>
      <c r="E60" s="202">
        <f t="shared" si="1"/>
        <v>0</v>
      </c>
      <c r="F60" s="203">
        <v>0</v>
      </c>
      <c r="G60" s="203">
        <v>0</v>
      </c>
      <c r="H60" s="93">
        <f>SUMIF(Calculations!$E$9:$E$184,'All Substances'!C60,Calculations!$H$9:$H$184)</f>
        <v>0</v>
      </c>
    </row>
    <row r="61" spans="3:8" ht="15">
      <c r="C61" s="179" t="s">
        <v>30</v>
      </c>
      <c r="D61" s="183" t="s">
        <v>66</v>
      </c>
      <c r="E61" s="202">
        <f t="shared" si="1"/>
        <v>0</v>
      </c>
      <c r="F61" s="203">
        <v>0</v>
      </c>
      <c r="G61" s="203">
        <v>0</v>
      </c>
      <c r="H61" s="93">
        <f>SUMIF(Calculations!$E$9:$E$184,'All Substances'!C61,Calculations!$H$9:$H$184)</f>
        <v>0</v>
      </c>
    </row>
    <row r="62" spans="3:8" ht="15.75" thickBot="1">
      <c r="C62" s="180" t="s">
        <v>26</v>
      </c>
      <c r="D62" s="186" t="s">
        <v>66</v>
      </c>
      <c r="E62" s="204">
        <f>H62</f>
        <v>0</v>
      </c>
      <c r="F62" s="205">
        <v>0</v>
      </c>
      <c r="G62" s="205">
        <v>0</v>
      </c>
      <c r="H62" s="94">
        <f>SUMIF(Calculations!$E$9:$E$184,'All Substances'!C62,Calculations!$H$9:$H$184)</f>
        <v>0</v>
      </c>
    </row>
    <row r="65" ht="15.75"/>
  </sheetData>
  <sheetProtection sheet="1" objects="1" scenarios="1"/>
  <mergeCells count="4">
    <mergeCell ref="C5:H5"/>
    <mergeCell ref="D7:D8"/>
    <mergeCell ref="C7:C8"/>
    <mergeCell ref="E7:H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N208"/>
  <sheetViews>
    <sheetView zoomScalePageLayoutView="0" workbookViewId="0" topLeftCell="A1">
      <selection activeCell="A1" sqref="A1"/>
    </sheetView>
  </sheetViews>
  <sheetFormatPr defaultColWidth="9.140625" defaultRowHeight="15"/>
  <cols>
    <col min="1" max="1" width="6.8515625" style="129" customWidth="1"/>
    <col min="2" max="2" width="17.140625" style="129" customWidth="1"/>
    <col min="3" max="3" width="30.28125" style="2" customWidth="1"/>
    <col min="4" max="4" width="13.8515625" style="4" customWidth="1"/>
    <col min="5" max="5" width="22.28125" style="2" bestFit="1" customWidth="1"/>
    <col min="6" max="6" width="27.8515625" style="2" customWidth="1"/>
    <col min="7" max="7" width="17.00390625" style="3" customWidth="1"/>
    <col min="8" max="8" width="13.8515625" style="4" customWidth="1"/>
    <col min="9" max="9" width="10.8515625" style="2" bestFit="1" customWidth="1"/>
    <col min="10" max="11" width="9.140625" style="2" customWidth="1"/>
    <col min="12" max="12" width="14.8515625" style="2" bestFit="1" customWidth="1"/>
    <col min="13" max="13" width="14.7109375" style="2" customWidth="1"/>
    <col min="14" max="14" width="14.7109375" style="4" customWidth="1"/>
    <col min="15" max="16" width="14.7109375" style="2" customWidth="1"/>
    <col min="17" max="16384" width="9.140625" style="2" customWidth="1"/>
  </cols>
  <sheetData>
    <row r="1" spans="1:3" ht="47.25" customHeight="1">
      <c r="A1" s="173"/>
      <c r="B1" s="173"/>
      <c r="C1" s="39"/>
    </row>
    <row r="2" spans="1:3" ht="15.75">
      <c r="A2" s="130"/>
      <c r="B2" s="130"/>
      <c r="C2" s="46" t="s">
        <v>108</v>
      </c>
    </row>
    <row r="3" spans="1:3" ht="15">
      <c r="A3" s="130"/>
      <c r="B3" s="130"/>
      <c r="C3" s="2" t="str">
        <f>Instructions!C4</f>
        <v>Version 3.1, Last Updated: Mar, 2014  JA, YS, &amp; ZI</v>
      </c>
    </row>
    <row r="4" spans="1:2" ht="15.75" thickBot="1">
      <c r="A4" s="190"/>
      <c r="B4" s="190"/>
    </row>
    <row r="5" spans="1:8" ht="34.5" customHeight="1">
      <c r="A5" s="164"/>
      <c r="B5" s="164"/>
      <c r="C5" s="261" t="s">
        <v>162</v>
      </c>
      <c r="D5" s="262"/>
      <c r="E5" s="262"/>
      <c r="F5" s="262"/>
      <c r="G5" s="263"/>
      <c r="H5" s="2"/>
    </row>
    <row r="6" spans="1:8" ht="32.25" customHeight="1" thickBot="1">
      <c r="A6" s="164"/>
      <c r="B6" s="164"/>
      <c r="C6" s="264" t="s">
        <v>169</v>
      </c>
      <c r="D6" s="265"/>
      <c r="E6" s="265"/>
      <c r="F6" s="265"/>
      <c r="G6" s="266"/>
      <c r="H6" s="2"/>
    </row>
    <row r="7" spans="1:10" s="95" customFormat="1" ht="16.5" thickBot="1">
      <c r="A7" s="129"/>
      <c r="B7" s="129"/>
      <c r="C7" s="99"/>
      <c r="D7" s="99"/>
      <c r="E7" s="99"/>
      <c r="F7" s="99"/>
      <c r="G7" s="99"/>
      <c r="H7" s="100"/>
      <c r="I7" s="100"/>
      <c r="J7" s="101"/>
    </row>
    <row r="8" spans="3:14" ht="33.75" thickBot="1">
      <c r="C8" s="5" t="s">
        <v>13</v>
      </c>
      <c r="D8" s="65" t="s">
        <v>10</v>
      </c>
      <c r="E8" s="55" t="s">
        <v>8</v>
      </c>
      <c r="F8" s="6" t="s">
        <v>15</v>
      </c>
      <c r="G8" s="7" t="s">
        <v>61</v>
      </c>
      <c r="H8" s="86" t="s">
        <v>62</v>
      </c>
      <c r="I8" s="56" t="s">
        <v>126</v>
      </c>
      <c r="M8" s="4"/>
      <c r="N8" s="2"/>
    </row>
    <row r="9" spans="3:14" ht="15.75">
      <c r="C9" s="9" t="s">
        <v>17</v>
      </c>
      <c r="D9" s="11" t="s">
        <v>18</v>
      </c>
      <c r="E9" s="48" t="s">
        <v>20</v>
      </c>
      <c r="F9" s="10" t="s">
        <v>63</v>
      </c>
      <c r="G9" s="49">
        <v>157</v>
      </c>
      <c r="H9" s="64">
        <f>IF($C$204&lt;6,0,IF($E$201&lt;2,0,'Input-Output'!$E$13*0.264172/1000*Calculations!G9*Calculations!$D$197*0.4536))</f>
        <v>0</v>
      </c>
      <c r="I9" s="12" t="s">
        <v>127</v>
      </c>
      <c r="M9" s="4"/>
      <c r="N9" s="2"/>
    </row>
    <row r="10" spans="3:14" ht="15.75">
      <c r="C10" s="9"/>
      <c r="D10" s="11"/>
      <c r="E10" s="48" t="s">
        <v>19</v>
      </c>
      <c r="F10" s="15" t="s">
        <v>68</v>
      </c>
      <c r="G10" s="50">
        <v>2</v>
      </c>
      <c r="H10" s="64">
        <f>IF($C$204&lt;6,0,IF($E$201&lt;2,0,'Input-Output'!$E$13*0.264172/1000*Calculations!G10*Calculations!$D$197*0.4536))</f>
        <v>0</v>
      </c>
      <c r="I10" s="12" t="s">
        <v>127</v>
      </c>
      <c r="M10" s="4"/>
      <c r="N10" s="2"/>
    </row>
    <row r="11" spans="3:14" ht="15.75">
      <c r="C11" s="9"/>
      <c r="D11" s="11"/>
      <c r="E11" s="189" t="s">
        <v>215</v>
      </c>
      <c r="F11" s="10" t="s">
        <v>64</v>
      </c>
      <c r="G11" s="11">
        <v>55</v>
      </c>
      <c r="H11" s="64">
        <f>IF($C$204&lt;6,0,IF($E$201&lt;2,0,'Input-Output'!$E$13*0.264172/1000*Calculations!G11*0.4536))</f>
        <v>0</v>
      </c>
      <c r="I11" s="12" t="s">
        <v>127</v>
      </c>
      <c r="M11" s="4"/>
      <c r="N11" s="2"/>
    </row>
    <row r="12" spans="3:14" ht="15.75">
      <c r="C12" s="9"/>
      <c r="D12" s="11"/>
      <c r="E12" s="48" t="s">
        <v>21</v>
      </c>
      <c r="F12" s="10" t="s">
        <v>65</v>
      </c>
      <c r="G12" s="11">
        <v>5</v>
      </c>
      <c r="H12" s="64">
        <f>IF($C$204&lt;6,0,IF($E$201&lt;2,0,'Input-Output'!$E$13*0.264172/1000*Calculations!G12*0.4536))</f>
        <v>0</v>
      </c>
      <c r="I12" s="12" t="s">
        <v>127</v>
      </c>
      <c r="M12" s="4"/>
      <c r="N12" s="2"/>
    </row>
    <row r="13" spans="3:14" ht="15.75">
      <c r="C13" s="9"/>
      <c r="D13" s="11"/>
      <c r="E13" s="48" t="s">
        <v>22</v>
      </c>
      <c r="F13" s="10" t="s">
        <v>66</v>
      </c>
      <c r="G13" s="51">
        <v>9.19</v>
      </c>
      <c r="H13" s="64">
        <f>IF($C$204&lt;6,0,IF($E$201&lt;2,0,'Input-Output'!$E$13*0.264172/1000*(Calculations!G13*Calculations!$D$197+3.22)*0.4536))*IF($F$202=1,1-G198,IF($F$202=2,1-G199,IF($F$202=3,1-G200,IF($F$202=4,1-G201,0))))</f>
        <v>0</v>
      </c>
      <c r="I13" s="12" t="s">
        <v>127</v>
      </c>
      <c r="M13" s="4"/>
      <c r="N13" s="2"/>
    </row>
    <row r="14" spans="3:14" ht="15.75">
      <c r="C14" s="9"/>
      <c r="D14" s="11"/>
      <c r="E14" s="48" t="s">
        <v>26</v>
      </c>
      <c r="F14" s="10" t="s">
        <v>66</v>
      </c>
      <c r="G14" s="52">
        <v>1.605</v>
      </c>
      <c r="H14" s="64">
        <f>IF($C$204&lt;6,0,IF($E$201&lt;2,0,'Input-Output'!$E$13*0.264172/1000*Calculations!G14*0.4536))</f>
        <v>0</v>
      </c>
      <c r="I14" s="12" t="s">
        <v>127</v>
      </c>
      <c r="M14" s="4"/>
      <c r="N14" s="2"/>
    </row>
    <row r="15" spans="3:14" ht="15">
      <c r="C15" s="9"/>
      <c r="D15" s="11"/>
      <c r="E15" s="48" t="s">
        <v>27</v>
      </c>
      <c r="F15" s="13" t="s">
        <v>67</v>
      </c>
      <c r="G15" s="53">
        <v>1</v>
      </c>
      <c r="H15" s="64">
        <f>IF($C$204&lt;6,0,IF($E$201&lt;2,0,'Input-Output'!$E$13*0.264172/1000*Calculations!G15*0.4536))</f>
        <v>0</v>
      </c>
      <c r="I15" s="12" t="s">
        <v>127</v>
      </c>
      <c r="M15" s="4"/>
      <c r="N15" s="2"/>
    </row>
    <row r="16" spans="3:14" ht="30.75">
      <c r="C16" s="9"/>
      <c r="D16" s="11"/>
      <c r="E16" s="68" t="s">
        <v>113</v>
      </c>
      <c r="F16" s="69" t="s">
        <v>66</v>
      </c>
      <c r="G16" s="70">
        <v>1.13</v>
      </c>
      <c r="H16" s="87">
        <f>IF($C$204&lt;6,0,IF($E$201&lt;2,0,'Input-Output'!$E$13*0.264172/1000*Calculations!G16*0.4536))</f>
        <v>0</v>
      </c>
      <c r="I16" s="12" t="s">
        <v>127</v>
      </c>
      <c r="M16" s="4"/>
      <c r="N16" s="2"/>
    </row>
    <row r="17" spans="3:14" ht="15">
      <c r="C17" s="9"/>
      <c r="D17" s="11"/>
      <c r="E17" s="48" t="s">
        <v>29</v>
      </c>
      <c r="F17" s="10" t="s">
        <v>66</v>
      </c>
      <c r="G17" s="84">
        <f>7.17*1.12</f>
        <v>8.0304</v>
      </c>
      <c r="H17" s="64">
        <f>IF($C$204&lt;6,0,IF($E$201&lt;2,0,'Input-Output'!$E$13*0.264172/1000*(Calculations!G17*Calculations!$D$197+3.22)*0.4536))*IF($F$202=1-$G$198,1,IF($F$202=2,1-$G$199,IF($F$202=3,1-$G$200,IF($F$202=4,1-$G$201,0))))</f>
        <v>0</v>
      </c>
      <c r="I17" s="12" t="str">
        <f>IF($F$202=1,"C",IF($F$202=2,"E",IF($F$202=3,"D",IF($F$202=4,"E",0))))</f>
        <v>C</v>
      </c>
      <c r="M17" s="4"/>
      <c r="N17" s="2"/>
    </row>
    <row r="18" spans="3:14" ht="15">
      <c r="C18" s="9"/>
      <c r="D18" s="11"/>
      <c r="E18" s="189" t="s">
        <v>202</v>
      </c>
      <c r="F18" s="10" t="s">
        <v>66</v>
      </c>
      <c r="G18" s="84">
        <f>4.67*1.12</f>
        <v>5.2304</v>
      </c>
      <c r="H18" s="64">
        <f>IF($C$204&lt;6,0,IF($E$201&lt;2,0,'Input-Output'!$E$13*0.264172/1000*(Calculations!G18*Calculations!$D$197+3.22)*0.4536))*IF($F$202=1-$G$198,1,IF($F$202=2,1-$G$199,IF($F$202=3,1-$G$200,IF($F$202=4,1-$G$201,0))))</f>
        <v>0</v>
      </c>
      <c r="I18" s="12" t="str">
        <f>IF($F$202=1,"C",IF($F$202=2,"E",IF($F$202=3,"D",IF($F$202=4,"E",0))))</f>
        <v>C</v>
      </c>
      <c r="M18" s="4"/>
      <c r="N18" s="2"/>
    </row>
    <row r="19" spans="3:14" ht="15">
      <c r="C19" s="9"/>
      <c r="D19" s="11"/>
      <c r="E19" s="48" t="s">
        <v>70</v>
      </c>
      <c r="F19" s="13" t="s">
        <v>69</v>
      </c>
      <c r="G19" s="53">
        <v>0.53</v>
      </c>
      <c r="H19" s="64">
        <f>IF($C$204&lt;6,0,IF($E$201&lt;2,0,'Input-Output'!$E$13*0.264172/1000*Calculations!G19*0.4536))</f>
        <v>0</v>
      </c>
      <c r="I19" s="12" t="s">
        <v>129</v>
      </c>
      <c r="M19" s="4"/>
      <c r="N19" s="2"/>
    </row>
    <row r="20" spans="3:14" ht="15">
      <c r="C20" s="9"/>
      <c r="D20" s="11"/>
      <c r="E20" s="48" t="s">
        <v>30</v>
      </c>
      <c r="F20" s="10" t="s">
        <v>66</v>
      </c>
      <c r="G20" s="54">
        <v>0.0013</v>
      </c>
      <c r="H20" s="64">
        <f>IF($C$204&lt;6,0,IF($E$201&lt;2,0,'Input-Output'!$E$13*0.264172/1000*Calculations!G20*0.4536))</f>
        <v>0</v>
      </c>
      <c r="I20" s="12" t="s">
        <v>129</v>
      </c>
      <c r="M20" s="4"/>
      <c r="N20" s="2"/>
    </row>
    <row r="21" spans="3:14" ht="15">
      <c r="C21" s="9"/>
      <c r="D21" s="11"/>
      <c r="E21" s="48" t="s">
        <v>31</v>
      </c>
      <c r="F21" s="10" t="s">
        <v>71</v>
      </c>
      <c r="G21" s="54">
        <v>0.061</v>
      </c>
      <c r="H21" s="64">
        <f>IF($C$204&lt;6,0,IF($E$201&lt;2,0,'Input-Output'!$E$13*0.264172/1000*Calculations!G21*0.4536))</f>
        <v>0</v>
      </c>
      <c r="I21" s="12" t="s">
        <v>129</v>
      </c>
      <c r="M21" s="4"/>
      <c r="N21" s="2"/>
    </row>
    <row r="22" spans="3:14" ht="15">
      <c r="C22" s="9"/>
      <c r="D22" s="11"/>
      <c r="E22" s="48" t="s">
        <v>32</v>
      </c>
      <c r="F22" s="10" t="s">
        <v>72</v>
      </c>
      <c r="G22" s="19">
        <v>0.000214</v>
      </c>
      <c r="H22" s="64">
        <f>IF($C$204&lt;6,0,IF($E$201&lt;2,0,'Input-Output'!$E$13*0.264172/1000*Calculations!G22*0.4536))</f>
        <v>0</v>
      </c>
      <c r="I22" s="12" t="s">
        <v>128</v>
      </c>
      <c r="M22" s="4"/>
      <c r="N22" s="2"/>
    </row>
    <row r="23" spans="3:14" ht="15">
      <c r="C23" s="9"/>
      <c r="D23" s="11"/>
      <c r="E23" s="48" t="s">
        <v>33</v>
      </c>
      <c r="F23" s="10" t="s">
        <v>73</v>
      </c>
      <c r="G23" s="19">
        <v>6.36E-05</v>
      </c>
      <c r="H23" s="64">
        <f>IF($C$204&lt;6,0,IF($E$201&lt;2,0,'Input-Output'!$E$13*0.264172/1000*Calculations!G23*0.4536))</f>
        <v>0</v>
      </c>
      <c r="I23" s="12" t="s">
        <v>129</v>
      </c>
      <c r="M23" s="4"/>
      <c r="N23" s="2"/>
    </row>
    <row r="24" spans="3:14" ht="15">
      <c r="C24" s="9"/>
      <c r="D24" s="11"/>
      <c r="E24" s="48" t="s">
        <v>34</v>
      </c>
      <c r="F24" s="13" t="s">
        <v>74</v>
      </c>
      <c r="G24" s="19">
        <v>0.00113</v>
      </c>
      <c r="H24" s="64">
        <f>IF($C$204&lt;6,0,IF($E$201&lt;2,0,'Input-Output'!$E$13*0.264172/1000*Calculations!G24*0.4536))</f>
        <v>0</v>
      </c>
      <c r="I24" s="12" t="s">
        <v>128</v>
      </c>
      <c r="M24" s="4"/>
      <c r="N24" s="2"/>
    </row>
    <row r="25" spans="3:14" ht="15">
      <c r="C25" s="9"/>
      <c r="D25" s="11"/>
      <c r="E25" s="48" t="s">
        <v>35</v>
      </c>
      <c r="F25" s="13" t="s">
        <v>75</v>
      </c>
      <c r="G25" s="19">
        <v>0.000236</v>
      </c>
      <c r="H25" s="64">
        <f>IF($C$204&lt;6,0,IF($E$201&lt;2,0,'Input-Output'!$E$13*0.264172/1000*Calculations!G25*0.4536))</f>
        <v>0</v>
      </c>
      <c r="I25" s="12" t="s">
        <v>129</v>
      </c>
      <c r="M25" s="4"/>
      <c r="N25" s="2"/>
    </row>
    <row r="26" spans="3:14" ht="15">
      <c r="C26" s="9"/>
      <c r="D26" s="11"/>
      <c r="E26" s="48" t="s">
        <v>36</v>
      </c>
      <c r="F26" s="10" t="s">
        <v>76</v>
      </c>
      <c r="G26" s="19">
        <v>0.0062</v>
      </c>
      <c r="H26" s="64">
        <f>IF($C$204&lt;6,0,IF($E$201&lt;2,0,'Input-Output'!$E$13*0.264172/1000*Calculations!G26*0.4536))</f>
        <v>0</v>
      </c>
      <c r="I26" s="12" t="s">
        <v>130</v>
      </c>
      <c r="M26" s="4"/>
      <c r="N26" s="2"/>
    </row>
    <row r="27" spans="3:14" ht="15">
      <c r="C27" s="9"/>
      <c r="D27" s="11"/>
      <c r="E27" s="48" t="s">
        <v>37</v>
      </c>
      <c r="F27" s="13" t="s">
        <v>77</v>
      </c>
      <c r="G27" s="19">
        <v>0.000109</v>
      </c>
      <c r="H27" s="64">
        <f>IF($C$204&lt;6,0,IF($E$201&lt;2,0,'Input-Output'!$E$13*0.264172/1000*Calculations!G27*0.4536))</f>
        <v>0</v>
      </c>
      <c r="I27" s="12" t="s">
        <v>129</v>
      </c>
      <c r="M27" s="4"/>
      <c r="N27" s="2"/>
    </row>
    <row r="28" spans="3:14" ht="15">
      <c r="C28" s="9"/>
      <c r="D28" s="11"/>
      <c r="E28" s="48" t="s">
        <v>132</v>
      </c>
      <c r="F28" s="76" t="s">
        <v>133</v>
      </c>
      <c r="G28" s="19">
        <v>2.11E-05</v>
      </c>
      <c r="H28" s="64">
        <f>IF($C$204&lt;6,0,IF($E$201&lt;2,0,'Input-Output'!$E$13*0.264172/1000*Calculations!G28*0.4536))</f>
        <v>0</v>
      </c>
      <c r="I28" s="12" t="s">
        <v>128</v>
      </c>
      <c r="M28" s="4"/>
      <c r="N28" s="2"/>
    </row>
    <row r="29" spans="3:14" ht="15">
      <c r="C29" s="9"/>
      <c r="D29" s="11"/>
      <c r="E29" s="48" t="s">
        <v>38</v>
      </c>
      <c r="F29" s="13" t="s">
        <v>78</v>
      </c>
      <c r="G29" s="19">
        <v>2.53E-07</v>
      </c>
      <c r="H29" s="64">
        <f>IF($C$204&lt;6,0,IF($E$201&lt;2,0,'Input-Output'!$E$13*0.264172/1000*Calculations!G29*0.4536))</f>
        <v>0</v>
      </c>
      <c r="I29" s="12" t="s">
        <v>130</v>
      </c>
      <c r="M29" s="4"/>
      <c r="N29" s="2"/>
    </row>
    <row r="30" spans="3:14" ht="15">
      <c r="C30" s="9"/>
      <c r="D30" s="11"/>
      <c r="E30" s="48" t="s">
        <v>39</v>
      </c>
      <c r="F30" s="13" t="s">
        <v>79</v>
      </c>
      <c r="G30" s="19">
        <v>1.22E-06</v>
      </c>
      <c r="H30" s="64">
        <f>IF($C$204&lt;6,0,IF($E$201&lt;2,0,'Input-Output'!$E$13*0.264172/1000*Calculations!G30*0.4536))</f>
        <v>0</v>
      </c>
      <c r="I30" s="12" t="s">
        <v>128</v>
      </c>
      <c r="M30" s="4"/>
      <c r="N30" s="2"/>
    </row>
    <row r="31" spans="3:14" ht="15">
      <c r="C31" s="9"/>
      <c r="D31" s="11"/>
      <c r="E31" s="48" t="s">
        <v>40</v>
      </c>
      <c r="F31" s="10" t="s">
        <v>80</v>
      </c>
      <c r="G31" s="19">
        <v>4.01E-06</v>
      </c>
      <c r="H31" s="64">
        <f>IF($C$204&lt;6,0,IF($E$201&lt;2,0,'Input-Output'!$E$13*0.264172/1000*Calculations!G31*0.4536))</f>
        <v>0</v>
      </c>
      <c r="I31" s="12" t="s">
        <v>128</v>
      </c>
      <c r="M31" s="4"/>
      <c r="N31" s="2"/>
    </row>
    <row r="32" spans="3:14" ht="15">
      <c r="C32" s="9"/>
      <c r="D32" s="11"/>
      <c r="E32" s="48" t="s">
        <v>41</v>
      </c>
      <c r="F32" s="13" t="s">
        <v>81</v>
      </c>
      <c r="G32" s="19">
        <v>1.48E-06</v>
      </c>
      <c r="H32" s="64">
        <f>IF($C$204&lt;6,0,IF($E$201&lt;2,0,'Input-Output'!$E$13*0.264172/1000*Calculations!G32*0.4536))</f>
        <v>0</v>
      </c>
      <c r="I32" s="12" t="s">
        <v>128</v>
      </c>
      <c r="M32" s="4"/>
      <c r="N32" s="2"/>
    </row>
    <row r="33" spans="3:14" ht="15">
      <c r="C33" s="9"/>
      <c r="D33" s="11"/>
      <c r="E33" s="48" t="s">
        <v>42</v>
      </c>
      <c r="F33" s="13" t="s">
        <v>82</v>
      </c>
      <c r="G33" s="19">
        <v>2.26E-06</v>
      </c>
      <c r="H33" s="64">
        <f>IF($C$204&lt;6,0,IF($E$201&lt;2,0,'Input-Output'!$E$13*0.264172/1000*Calculations!G33*0.4536))</f>
        <v>0</v>
      </c>
      <c r="I33" s="12" t="s">
        <v>128</v>
      </c>
      <c r="M33" s="4"/>
      <c r="N33" s="2"/>
    </row>
    <row r="34" spans="3:14" ht="15">
      <c r="C34" s="9"/>
      <c r="D34" s="11"/>
      <c r="E34" s="48" t="s">
        <v>43</v>
      </c>
      <c r="F34" s="13" t="s">
        <v>83</v>
      </c>
      <c r="G34" s="77">
        <v>2.38E-06</v>
      </c>
      <c r="H34" s="64">
        <f>IF($C$204&lt;6,0,IF($E$201&lt;2,0,'Input-Output'!$E$13*0.264172/1000*Calculations!G34*0.4536))</f>
        <v>0</v>
      </c>
      <c r="I34" s="12" t="s">
        <v>128</v>
      </c>
      <c r="M34" s="4"/>
      <c r="N34" s="2"/>
    </row>
    <row r="35" spans="3:14" ht="15">
      <c r="C35" s="9"/>
      <c r="D35" s="11"/>
      <c r="E35" s="48" t="s">
        <v>44</v>
      </c>
      <c r="F35" s="13" t="s">
        <v>84</v>
      </c>
      <c r="G35" s="19">
        <v>1.67E-06</v>
      </c>
      <c r="H35" s="64">
        <f>IF($C$204&lt;6,0,IF($E$201&lt;2,0,'Input-Output'!$E$13*0.264172/1000*Calculations!G35*0.4536))</f>
        <v>0</v>
      </c>
      <c r="I35" s="12" t="s">
        <v>130</v>
      </c>
      <c r="M35" s="4"/>
      <c r="N35" s="2"/>
    </row>
    <row r="36" spans="3:14" ht="15">
      <c r="C36" s="9"/>
      <c r="D36" s="11"/>
      <c r="E36" s="48" t="s">
        <v>45</v>
      </c>
      <c r="F36" s="13" t="s">
        <v>85</v>
      </c>
      <c r="G36" s="19">
        <v>4.84E-06</v>
      </c>
      <c r="H36" s="64">
        <f>IF($C$204&lt;6,0,IF($E$201&lt;2,0,'Input-Output'!$E$13*0.264172/1000*Calculations!G36*0.4536))</f>
        <v>0</v>
      </c>
      <c r="I36" s="12" t="s">
        <v>128</v>
      </c>
      <c r="M36" s="4"/>
      <c r="N36" s="2"/>
    </row>
    <row r="37" spans="3:14" ht="15">
      <c r="C37" s="9"/>
      <c r="D37" s="11"/>
      <c r="E37" s="48" t="s">
        <v>46</v>
      </c>
      <c r="F37" s="13" t="s">
        <v>86</v>
      </c>
      <c r="G37" s="19">
        <v>4.47E-06</v>
      </c>
      <c r="H37" s="64">
        <f>IF($C$204&lt;6,0,IF($E$201&lt;2,0,'Input-Output'!$E$13*0.264172/1000*Calculations!G37*0.4536))</f>
        <v>0</v>
      </c>
      <c r="I37" s="12" t="s">
        <v>128</v>
      </c>
      <c r="M37" s="4"/>
      <c r="N37" s="2"/>
    </row>
    <row r="38" spans="3:14" ht="15">
      <c r="C38" s="9"/>
      <c r="D38" s="11"/>
      <c r="E38" s="48" t="s">
        <v>87</v>
      </c>
      <c r="F38" s="13" t="s">
        <v>88</v>
      </c>
      <c r="G38" s="19">
        <v>2.14E-06</v>
      </c>
      <c r="H38" s="64">
        <f>IF($C$204&lt;6,0,IF($E$201&lt;2,0,'Input-Output'!$E$13*0.264172/1000*Calculations!G38*0.4536))</f>
        <v>0</v>
      </c>
      <c r="I38" s="12" t="s">
        <v>128</v>
      </c>
      <c r="M38" s="4"/>
      <c r="N38" s="2"/>
    </row>
    <row r="39" spans="3:14" ht="15">
      <c r="C39" s="9"/>
      <c r="D39" s="11"/>
      <c r="E39" s="48" t="s">
        <v>47</v>
      </c>
      <c r="F39" s="13" t="s">
        <v>89</v>
      </c>
      <c r="G39" s="19">
        <v>1.05E-05</v>
      </c>
      <c r="H39" s="64">
        <f>IF($C$204&lt;6,0,IF($E$201&lt;2,0,'Input-Output'!$E$13*0.264172/1000*Calculations!G39*0.4536))</f>
        <v>0</v>
      </c>
      <c r="I39" s="12" t="s">
        <v>128</v>
      </c>
      <c r="M39" s="4"/>
      <c r="N39" s="2"/>
    </row>
    <row r="40" spans="3:14" ht="15">
      <c r="C40" s="9"/>
      <c r="D40" s="11"/>
      <c r="E40" s="48" t="s">
        <v>48</v>
      </c>
      <c r="F40" s="13" t="s">
        <v>90</v>
      </c>
      <c r="G40" s="19">
        <v>4.25E-06</v>
      </c>
      <c r="H40" s="64">
        <f>IF($C$204&lt;6,0,IF($E$201&lt;2,0,'Input-Output'!$E$13*0.264172/1000*Calculations!G40*0.4536))</f>
        <v>0</v>
      </c>
      <c r="I40" s="12" t="s">
        <v>128</v>
      </c>
      <c r="M40" s="4"/>
      <c r="N40" s="2"/>
    </row>
    <row r="41" spans="3:14" ht="15">
      <c r="C41" s="9"/>
      <c r="D41" s="11"/>
      <c r="E41" s="48" t="s">
        <v>49</v>
      </c>
      <c r="F41" s="13" t="s">
        <v>91</v>
      </c>
      <c r="G41" s="19">
        <v>0.00525</v>
      </c>
      <c r="H41" s="64">
        <f>IF($C$204&lt;6,0,IF($E$201&lt;2,0,'Input-Output'!$E$13*0.264172/1000*Calculations!G41*0.4536))</f>
        <v>0</v>
      </c>
      <c r="I41" s="12" t="s">
        <v>129</v>
      </c>
      <c r="M41" s="4"/>
      <c r="N41" s="2"/>
    </row>
    <row r="42" spans="3:14" ht="15">
      <c r="C42" s="9"/>
      <c r="D42" s="11"/>
      <c r="E42" s="48" t="s">
        <v>50</v>
      </c>
      <c r="F42" s="13" t="s">
        <v>92</v>
      </c>
      <c r="G42" s="19">
        <v>0.00132</v>
      </c>
      <c r="H42" s="64">
        <f>IF($C$204&lt;6,0,IF($E$201&lt;2,0,'Input-Output'!$E$13*0.264172/1000*Calculations!G42*0.4536))</f>
        <v>0</v>
      </c>
      <c r="I42" s="12" t="s">
        <v>128</v>
      </c>
      <c r="M42" s="4"/>
      <c r="N42" s="2"/>
    </row>
    <row r="43" spans="3:14" ht="15">
      <c r="C43" s="9"/>
      <c r="D43" s="11"/>
      <c r="E43" s="48" t="s">
        <v>51</v>
      </c>
      <c r="F43" s="13" t="s">
        <v>93</v>
      </c>
      <c r="G43" s="19">
        <v>0.00257</v>
      </c>
      <c r="H43" s="64">
        <f>IF($C$204&lt;6,0,IF($E$201&lt;2,0,'Input-Output'!$E$13*0.264172/1000*Calculations!G43*0.4536))</f>
        <v>0</v>
      </c>
      <c r="I43" s="12" t="s">
        <v>130</v>
      </c>
      <c r="M43" s="4"/>
      <c r="N43" s="2"/>
    </row>
    <row r="44" spans="3:14" ht="15">
      <c r="C44" s="9"/>
      <c r="D44" s="11"/>
      <c r="E44" s="48" t="s">
        <v>52</v>
      </c>
      <c r="F44" s="13" t="s">
        <v>94</v>
      </c>
      <c r="G44" s="19">
        <v>2.78E-05</v>
      </c>
      <c r="H44" s="64">
        <f>IF($C$204&lt;6,0,IF($E$201&lt;2,0,'Input-Output'!$E$13*0.264172/1000*Calculations!G44*0.4536))</f>
        <v>0</v>
      </c>
      <c r="I44" s="12" t="s">
        <v>128</v>
      </c>
      <c r="M44" s="4"/>
      <c r="N44" s="2"/>
    </row>
    <row r="45" spans="3:14" ht="15">
      <c r="C45" s="9"/>
      <c r="D45" s="11"/>
      <c r="E45" s="189" t="s">
        <v>201</v>
      </c>
      <c r="F45" s="194" t="s">
        <v>66</v>
      </c>
      <c r="G45" s="19">
        <v>0.000398</v>
      </c>
      <c r="H45" s="64">
        <f>IF($C$204&lt;6,0,IF($E$201&lt;2,0,'Input-Output'!$E$13*0.264172/1000*Calculations!G45*0.4536))</f>
        <v>0</v>
      </c>
      <c r="I45" s="12" t="s">
        <v>128</v>
      </c>
      <c r="M45" s="4"/>
      <c r="N45" s="2"/>
    </row>
    <row r="46" spans="3:14" ht="15">
      <c r="C46" s="9"/>
      <c r="D46" s="11"/>
      <c r="E46" s="48" t="s">
        <v>53</v>
      </c>
      <c r="F46" s="10" t="s">
        <v>66</v>
      </c>
      <c r="G46" s="19">
        <v>0.347</v>
      </c>
      <c r="H46" s="64">
        <f>IF($C$204&lt;6,0,IF($E$201&lt;2,0,'Input-Output'!$E$13*0.264172/1000*Calculations!G46*0.4536))</f>
        <v>0</v>
      </c>
      <c r="I46" s="12" t="s">
        <v>130</v>
      </c>
      <c r="M46" s="4"/>
      <c r="N46" s="2"/>
    </row>
    <row r="47" spans="3:14" ht="15">
      <c r="C47" s="9"/>
      <c r="D47" s="11"/>
      <c r="E47" s="191" t="s">
        <v>212</v>
      </c>
      <c r="F47" s="10" t="s">
        <v>66</v>
      </c>
      <c r="G47" s="19">
        <v>0.000845</v>
      </c>
      <c r="H47" s="64">
        <f>IF($C$204&lt;6,0,IF($E$201&lt;2,0,'Input-Output'!$E$13*0.264172/1000*Calculations!G47*0.4536))</f>
        <v>0</v>
      </c>
      <c r="I47" s="12" t="s">
        <v>128</v>
      </c>
      <c r="M47" s="4"/>
      <c r="N47" s="2"/>
    </row>
    <row r="48" spans="3:14" ht="15">
      <c r="C48" s="9"/>
      <c r="D48" s="11"/>
      <c r="E48" s="48" t="s">
        <v>213</v>
      </c>
      <c r="F48" s="195" t="s">
        <v>66</v>
      </c>
      <c r="G48" s="19">
        <v>0.000248</v>
      </c>
      <c r="H48" s="64">
        <f>IF($C$204&lt;6,0,IF($E$201&lt;2,0,'Input-Output'!$E$13*0.264172/1000*Calculations!G48*0.4536))</f>
        <v>0</v>
      </c>
      <c r="I48" s="12" t="s">
        <v>128</v>
      </c>
      <c r="M48" s="4"/>
      <c r="N48" s="2"/>
    </row>
    <row r="49" spans="3:14" ht="15">
      <c r="C49" s="9"/>
      <c r="D49" s="11"/>
      <c r="E49" s="48" t="s">
        <v>54</v>
      </c>
      <c r="F49" s="13" t="s">
        <v>96</v>
      </c>
      <c r="G49" s="19">
        <v>0.00602</v>
      </c>
      <c r="H49" s="64">
        <f>IF($C$204&lt;6,0,IF($E$201&lt;2,0,'Input-Output'!$E$13*0.264172/1000*Calculations!G49*0.4536))</f>
        <v>0</v>
      </c>
      <c r="I49" s="12" t="s">
        <v>130</v>
      </c>
      <c r="M49" s="4"/>
      <c r="N49" s="2"/>
    </row>
    <row r="50" spans="3:14" ht="15">
      <c r="C50" s="9"/>
      <c r="D50" s="11"/>
      <c r="E50" s="48" t="s">
        <v>55</v>
      </c>
      <c r="F50" s="13" t="s">
        <v>97</v>
      </c>
      <c r="G50" s="19">
        <v>0.00176</v>
      </c>
      <c r="H50" s="64">
        <f>IF($C$204&lt;6,0,IF($E$201&lt;2,0,'Input-Output'!$E$13*0.264172/1000*Calculations!G50*0.4536))</f>
        <v>0</v>
      </c>
      <c r="I50" s="12" t="s">
        <v>128</v>
      </c>
      <c r="M50" s="4"/>
      <c r="N50" s="2"/>
    </row>
    <row r="51" spans="3:14" ht="15">
      <c r="C51" s="9"/>
      <c r="D51" s="11"/>
      <c r="E51" s="48" t="s">
        <v>56</v>
      </c>
      <c r="F51" s="10" t="s">
        <v>66</v>
      </c>
      <c r="G51" s="19">
        <v>0.0373</v>
      </c>
      <c r="H51" s="64">
        <f>IF($C$204&lt;6,0,IF($E$201&lt;2,0,'Input-Output'!$E$13*0.264172/1000*Calculations!G51*0.4536))</f>
        <v>0</v>
      </c>
      <c r="I51" s="12" t="s">
        <v>130</v>
      </c>
      <c r="M51" s="4"/>
      <c r="N51" s="2"/>
    </row>
    <row r="52" spans="3:14" ht="15">
      <c r="C52" s="9"/>
      <c r="D52" s="11"/>
      <c r="E52" s="189" t="s">
        <v>197</v>
      </c>
      <c r="F52" s="194" t="s">
        <v>66</v>
      </c>
      <c r="G52" s="19">
        <v>0.00151</v>
      </c>
      <c r="H52" s="64">
        <f>IF($C$204&lt;6,0,IF($E$201&lt;2,0,'Input-Output'!$E$13*0.264172/1000*Calculations!G52*0.4536))</f>
        <v>0</v>
      </c>
      <c r="I52" s="12" t="s">
        <v>128</v>
      </c>
      <c r="M52" s="4"/>
      <c r="N52" s="2"/>
    </row>
    <row r="53" spans="3:14" ht="15">
      <c r="C53" s="9"/>
      <c r="D53" s="11"/>
      <c r="E53" s="189" t="s">
        <v>198</v>
      </c>
      <c r="F53" s="194" t="s">
        <v>66</v>
      </c>
      <c r="G53" s="19">
        <v>0.003</v>
      </c>
      <c r="H53" s="64">
        <f>IF($C$204&lt;6,0,IF($E$201&lt;2,0,'Input-Output'!$E$13*0.264172/1000*Calculations!G53*0.4536))</f>
        <v>0</v>
      </c>
      <c r="I53" s="12" t="s">
        <v>128</v>
      </c>
      <c r="M53" s="4"/>
      <c r="N53" s="2"/>
    </row>
    <row r="54" spans="3:14" ht="15">
      <c r="C54" s="9"/>
      <c r="D54" s="11"/>
      <c r="E54" s="189" t="s">
        <v>199</v>
      </c>
      <c r="F54" s="194" t="s">
        <v>66</v>
      </c>
      <c r="G54" s="19">
        <v>0.000113</v>
      </c>
      <c r="H54" s="64">
        <f>IF($C$204&lt;6,0,IF($E$201&lt;2,0,'Input-Output'!$E$13*0.264172/1000*Calculations!G54*0.4536))</f>
        <v>0</v>
      </c>
      <c r="I54" s="12" t="s">
        <v>128</v>
      </c>
      <c r="M54" s="4"/>
      <c r="N54" s="2"/>
    </row>
    <row r="55" spans="3:14" ht="15">
      <c r="C55" s="9"/>
      <c r="D55" s="11"/>
      <c r="E55" s="48" t="s">
        <v>57</v>
      </c>
      <c r="F55" s="13" t="s">
        <v>98</v>
      </c>
      <c r="G55" s="19">
        <v>0.000787</v>
      </c>
      <c r="H55" s="64">
        <f>IF($C$204&lt;6,0,IF($E$201&lt;2,0,'Input-Output'!$E$13*0.264172/1000*Calculations!G55*0.4536))</f>
        <v>0</v>
      </c>
      <c r="I55" s="12" t="s">
        <v>130</v>
      </c>
      <c r="M55" s="4"/>
      <c r="N55" s="2"/>
    </row>
    <row r="56" spans="3:14" ht="15">
      <c r="C56" s="9"/>
      <c r="D56" s="11"/>
      <c r="E56" s="189" t="s">
        <v>200</v>
      </c>
      <c r="F56" s="194" t="s">
        <v>66</v>
      </c>
      <c r="G56" s="19">
        <v>0.0845</v>
      </c>
      <c r="H56" s="64">
        <f>IF($C$204&lt;6,0,IF($E$201&lt;2,0,'Input-Output'!$E$13*0.264172/1000*Calculations!G56*0.4536))</f>
        <v>0</v>
      </c>
      <c r="I56" s="12" t="s">
        <v>128</v>
      </c>
      <c r="M56" s="4"/>
      <c r="N56" s="2"/>
    </row>
    <row r="57" spans="3:14" ht="15">
      <c r="C57" s="9"/>
      <c r="D57" s="11"/>
      <c r="E57" s="48" t="s">
        <v>100</v>
      </c>
      <c r="F57" s="13" t="s">
        <v>99</v>
      </c>
      <c r="G57" s="19">
        <v>0.00946</v>
      </c>
      <c r="H57" s="64">
        <f>IF($C$204&lt;6,0,IF($E$201&lt;2,0,'Input-Output'!$E$13*0.264172/1000*Calculations!G57*0.4536))</f>
        <v>0</v>
      </c>
      <c r="I57" s="12" t="s">
        <v>130</v>
      </c>
      <c r="M57" s="4"/>
      <c r="N57" s="2"/>
    </row>
    <row r="58" spans="3:14" ht="15">
      <c r="C58" s="9"/>
      <c r="D58" s="11"/>
      <c r="E58" s="48" t="s">
        <v>58</v>
      </c>
      <c r="F58" s="13" t="s">
        <v>101</v>
      </c>
      <c r="G58" s="19">
        <v>0.000683</v>
      </c>
      <c r="H58" s="64">
        <f>IF($C$204&lt;6,0,IF($E$201&lt;2,0,'Input-Output'!$E$13*0.264172/1000*Calculations!G58*0.4536))</f>
        <v>0</v>
      </c>
      <c r="I58" s="12" t="s">
        <v>128</v>
      </c>
      <c r="M58" s="4"/>
      <c r="N58" s="2"/>
    </row>
    <row r="59" spans="3:14" ht="15">
      <c r="C59" s="9"/>
      <c r="D59" s="11"/>
      <c r="E59" s="48" t="s">
        <v>59</v>
      </c>
      <c r="F59" s="13" t="s">
        <v>102</v>
      </c>
      <c r="G59" s="19">
        <v>0.0318</v>
      </c>
      <c r="H59" s="64">
        <f>IF($C$204&lt;6,0,IF($E$201&lt;2,0,'Input-Output'!$E$13*0.264172/1000*Calculations!G59*0.4536))</f>
        <v>0</v>
      </c>
      <c r="I59" s="12" t="s">
        <v>130</v>
      </c>
      <c r="M59" s="4"/>
      <c r="N59" s="2"/>
    </row>
    <row r="60" spans="3:14" ht="15">
      <c r="C60" s="57"/>
      <c r="D60" s="62"/>
      <c r="E60" s="58" t="s">
        <v>60</v>
      </c>
      <c r="F60" s="59" t="s">
        <v>103</v>
      </c>
      <c r="G60" s="60">
        <v>0.0291</v>
      </c>
      <c r="H60" s="88">
        <f>IF($C$204&lt;6,0,IF($E$201&lt;2,0,'Input-Output'!$E$13*0.264172/1000*Calculations!G60*0.4536))</f>
        <v>0</v>
      </c>
      <c r="I60" s="61" t="s">
        <v>130</v>
      </c>
      <c r="M60" s="4"/>
      <c r="N60" s="2"/>
    </row>
    <row r="61" spans="3:14" ht="15">
      <c r="C61" s="9" t="s">
        <v>23</v>
      </c>
      <c r="D61" s="11" t="s">
        <v>18</v>
      </c>
      <c r="E61" s="48" t="s">
        <v>20</v>
      </c>
      <c r="F61" s="10" t="s">
        <v>63</v>
      </c>
      <c r="G61" s="49">
        <v>157</v>
      </c>
      <c r="H61" s="64">
        <f>IF($C$204=5,IF($E$201&lt;2,0,'Input-Output'!$E$13*0.264172/1000*Calculations!G61*Calculations!$D$197*0.4536),0)</f>
        <v>0</v>
      </c>
      <c r="I61" s="12" t="s">
        <v>127</v>
      </c>
      <c r="M61" s="4"/>
      <c r="N61" s="2"/>
    </row>
    <row r="62" spans="3:14" ht="15">
      <c r="C62" s="9"/>
      <c r="D62" s="11"/>
      <c r="E62" s="48" t="s">
        <v>19</v>
      </c>
      <c r="F62" s="15" t="s">
        <v>68</v>
      </c>
      <c r="G62" s="50">
        <v>2</v>
      </c>
      <c r="H62" s="64">
        <f>IF($C$204=5,IF($E$201&lt;2,0,'Input-Output'!$E$13*0.264172/1000*Calculations!G62*Calculations!$D$197*0.4536),0)</f>
        <v>0</v>
      </c>
      <c r="I62" s="12" t="s">
        <v>127</v>
      </c>
      <c r="M62" s="4"/>
      <c r="N62" s="2"/>
    </row>
    <row r="63" spans="3:14" ht="15">
      <c r="C63" s="9"/>
      <c r="D63" s="11"/>
      <c r="E63" s="189" t="s">
        <v>215</v>
      </c>
      <c r="F63" s="10" t="s">
        <v>64</v>
      </c>
      <c r="G63" s="11">
        <v>55</v>
      </c>
      <c r="H63" s="64">
        <f>IF($C$204=5,IF($E$201&lt;2,0,'Input-Output'!$E$13*0.264172/1000*Calculations!G63*0.4536),0)</f>
        <v>0</v>
      </c>
      <c r="I63" s="12" t="s">
        <v>127</v>
      </c>
      <c r="M63" s="4"/>
      <c r="N63" s="2"/>
    </row>
    <row r="64" spans="3:14" ht="15">
      <c r="C64" s="9"/>
      <c r="D64" s="11"/>
      <c r="E64" s="48" t="s">
        <v>21</v>
      </c>
      <c r="F64" s="10" t="s">
        <v>65</v>
      </c>
      <c r="G64" s="11">
        <v>5</v>
      </c>
      <c r="H64" s="64">
        <f>IF($C$204=5,IF($E$201&lt;2,0,'Input-Output'!$E$13*0.264172/1000*Calculations!G64*0.4536),0)</f>
        <v>0</v>
      </c>
      <c r="I64" s="12" t="s">
        <v>127</v>
      </c>
      <c r="M64" s="4"/>
      <c r="N64" s="2"/>
    </row>
    <row r="65" spans="3:14" ht="15">
      <c r="C65" s="9"/>
      <c r="D65" s="11"/>
      <c r="E65" s="48" t="s">
        <v>22</v>
      </c>
      <c r="F65" s="10" t="s">
        <v>66</v>
      </c>
      <c r="G65" s="11">
        <v>10</v>
      </c>
      <c r="H65" s="64">
        <f>IF($C$204=5,IF($E$201&lt;2,0,'Input-Output'!$E$13*0.264172/1000*Calculations!G65*0.4536),0)*IF($F$202=1,1-G198,IF($F$202=2,1-G199,IF($F$202=3,1-G200,IF($F$202=4,1-G201,0))))</f>
        <v>0</v>
      </c>
      <c r="I65" s="12" t="s">
        <v>131</v>
      </c>
      <c r="M65" s="4"/>
      <c r="N65" s="2"/>
    </row>
    <row r="66" spans="3:14" ht="15">
      <c r="C66" s="9"/>
      <c r="D66" s="11"/>
      <c r="E66" s="48" t="s">
        <v>26</v>
      </c>
      <c r="F66" s="10" t="s">
        <v>66</v>
      </c>
      <c r="G66" s="52">
        <v>1.605</v>
      </c>
      <c r="H66" s="64">
        <f>IF($C$204=5,IF($E$201&lt;2,0,'Input-Output'!$E$13*0.264172/1000*Calculations!G66*0.4536),0)</f>
        <v>0</v>
      </c>
      <c r="I66" s="12" t="s">
        <v>127</v>
      </c>
      <c r="M66" s="4"/>
      <c r="N66" s="2"/>
    </row>
    <row r="67" spans="3:14" ht="15">
      <c r="C67" s="9"/>
      <c r="D67" s="11"/>
      <c r="E67" s="48" t="s">
        <v>27</v>
      </c>
      <c r="F67" s="13" t="s">
        <v>67</v>
      </c>
      <c r="G67" s="53">
        <v>1</v>
      </c>
      <c r="H67" s="64">
        <f>IF($C$204=5,IF($E$201&lt;2,0,'Input-Output'!$E$13*0.264172/1000*Calculations!G67*0.4536),0)</f>
        <v>0</v>
      </c>
      <c r="I67" s="12" t="s">
        <v>127</v>
      </c>
      <c r="M67" s="4"/>
      <c r="N67" s="2"/>
    </row>
    <row r="68" spans="3:14" ht="15">
      <c r="C68" s="9"/>
      <c r="D68" s="11"/>
      <c r="E68" s="48" t="s">
        <v>28</v>
      </c>
      <c r="F68" s="10" t="s">
        <v>66</v>
      </c>
      <c r="G68" s="53">
        <v>1.13</v>
      </c>
      <c r="H68" s="64">
        <f>IF($C$204=5,IF($E$201&lt;2,0,'Input-Output'!$E$13*0.264172/1000*Calculations!G68*0.4536),0)</f>
        <v>0</v>
      </c>
      <c r="I68" s="12" t="s">
        <v>127</v>
      </c>
      <c r="M68" s="4"/>
      <c r="N68" s="2"/>
    </row>
    <row r="69" spans="3:14" ht="15">
      <c r="C69" s="9"/>
      <c r="D69" s="11"/>
      <c r="E69" s="48" t="s">
        <v>29</v>
      </c>
      <c r="F69" s="10" t="s">
        <v>66</v>
      </c>
      <c r="G69" s="11">
        <f>7.17*1.2</f>
        <v>8.604</v>
      </c>
      <c r="H69" s="64">
        <f>IF($C$204=5,IF($E$201&lt;2,0,'Input-Output'!$E$13*0.264172/1000*Calculations!G69*0.4536),0)*IF($F$202=1,1-$G$198,IF($F$202=2,1-$G$199,IF($F$202=3,1-$G$200,IF($F$202=4,1-$G$201,0))))</f>
        <v>0</v>
      </c>
      <c r="I69" s="12" t="str">
        <f>IF($F$202=1,"C",IF($F$202=2,"E",IF($F$202=3,"D",IF($F$202=4,"E",0))))</f>
        <v>C</v>
      </c>
      <c r="M69" s="4"/>
      <c r="N69" s="2"/>
    </row>
    <row r="70" spans="3:14" ht="15">
      <c r="C70" s="9"/>
      <c r="D70" s="11"/>
      <c r="E70" s="48" t="s">
        <v>202</v>
      </c>
      <c r="F70" s="10" t="s">
        <v>66</v>
      </c>
      <c r="G70" s="11">
        <f>4.67*1.2</f>
        <v>5.604</v>
      </c>
      <c r="H70" s="64">
        <f>IF($C$204=5,IF($E$201&lt;2,0,'Input-Output'!$E$13*0.264172/1000*Calculations!G70*0.4536),0)*IF($F$202=1,1-$G$198,IF($F$202=2,1-$G$199,IF($F$202=3,1-$G$200,IF($F$202=4,1-$G$201,0))))</f>
        <v>0</v>
      </c>
      <c r="I70" s="12" t="str">
        <f>IF($F$202=1,"C",IF($F$202=2,"E",IF($F$202=3,"D",IF($F$202=4,"E",0))))</f>
        <v>C</v>
      </c>
      <c r="M70" s="4"/>
      <c r="N70" s="2"/>
    </row>
    <row r="71" spans="3:14" ht="18">
      <c r="C71" s="9"/>
      <c r="D71" s="11"/>
      <c r="E71" s="48" t="s">
        <v>114</v>
      </c>
      <c r="F71" s="13" t="s">
        <v>69</v>
      </c>
      <c r="G71" s="53">
        <v>0.53</v>
      </c>
      <c r="H71" s="64">
        <f>IF($C$204=5,IF($E$201&lt;2,0,'Input-Output'!$E$13*0.264172/1000*Calculations!G71*0.4536),0)</f>
        <v>0</v>
      </c>
      <c r="I71" s="12" t="s">
        <v>129</v>
      </c>
      <c r="M71" s="4"/>
      <c r="N71" s="2"/>
    </row>
    <row r="72" spans="3:14" ht="18">
      <c r="C72" s="9"/>
      <c r="D72" s="11"/>
      <c r="E72" s="48" t="s">
        <v>115</v>
      </c>
      <c r="F72" s="10" t="s">
        <v>66</v>
      </c>
      <c r="G72" s="54">
        <v>0.0013</v>
      </c>
      <c r="H72" s="64">
        <f>IF($C$204=5,IF($E$201&lt;2,0,'Input-Output'!$E$13*0.264172/1000*Calculations!G72*0.4536),0)</f>
        <v>0</v>
      </c>
      <c r="I72" s="12" t="s">
        <v>129</v>
      </c>
      <c r="M72" s="4"/>
      <c r="N72" s="2"/>
    </row>
    <row r="73" spans="3:14" ht="18">
      <c r="C73" s="9"/>
      <c r="D73" s="11"/>
      <c r="E73" s="48" t="s">
        <v>116</v>
      </c>
      <c r="F73" s="10" t="s">
        <v>71</v>
      </c>
      <c r="G73" s="54">
        <v>0.061</v>
      </c>
      <c r="H73" s="64">
        <f>IF($C$204=5,IF($E$201&lt;2,0,'Input-Output'!$E$13*0.264172/1000*Calculations!G73*0.4536),0)</f>
        <v>0</v>
      </c>
      <c r="I73" s="12" t="s">
        <v>129</v>
      </c>
      <c r="M73" s="4"/>
      <c r="N73" s="2"/>
    </row>
    <row r="74" spans="3:14" ht="15">
      <c r="C74" s="9"/>
      <c r="D74" s="11"/>
      <c r="E74" s="48" t="s">
        <v>32</v>
      </c>
      <c r="F74" s="10" t="s">
        <v>72</v>
      </c>
      <c r="G74" s="19">
        <v>0.000214</v>
      </c>
      <c r="H74" s="64">
        <f>IF($C$204=5,IF($E$201&lt;2,0,'Input-Output'!$E$13*0.264172/1000*Calculations!G74*0.4536),0)</f>
        <v>0</v>
      </c>
      <c r="I74" s="12" t="s">
        <v>128</v>
      </c>
      <c r="M74" s="4"/>
      <c r="N74" s="2"/>
    </row>
    <row r="75" spans="3:14" ht="15">
      <c r="C75" s="9"/>
      <c r="D75" s="11"/>
      <c r="E75" s="48" t="s">
        <v>33</v>
      </c>
      <c r="F75" s="10" t="s">
        <v>73</v>
      </c>
      <c r="G75" s="19">
        <v>6.36E-05</v>
      </c>
      <c r="H75" s="64">
        <f>IF($C$204=5,IF($E$201&lt;2,0,'Input-Output'!$E$13*0.264172/1000*Calculations!G75*0.4536),0)</f>
        <v>0</v>
      </c>
      <c r="I75" s="12" t="s">
        <v>129</v>
      </c>
      <c r="M75" s="4"/>
      <c r="N75" s="2"/>
    </row>
    <row r="76" spans="3:14" ht="15">
      <c r="C76" s="9"/>
      <c r="D76" s="11"/>
      <c r="E76" s="48" t="s">
        <v>34</v>
      </c>
      <c r="F76" s="13" t="s">
        <v>74</v>
      </c>
      <c r="G76" s="19">
        <v>0.00113</v>
      </c>
      <c r="H76" s="64">
        <f>IF($C$204=5,IF($E$201&lt;2,0,'Input-Output'!$E$13*0.264172/1000*Calculations!G76*0.4536),0)</f>
        <v>0</v>
      </c>
      <c r="I76" s="12" t="s">
        <v>128</v>
      </c>
      <c r="M76" s="4"/>
      <c r="N76" s="2"/>
    </row>
    <row r="77" spans="3:14" ht="15">
      <c r="C77" s="9"/>
      <c r="D77" s="11"/>
      <c r="E77" s="48" t="s">
        <v>35</v>
      </c>
      <c r="F77" s="13" t="s">
        <v>75</v>
      </c>
      <c r="G77" s="19">
        <v>0.000236</v>
      </c>
      <c r="H77" s="64">
        <f>IF($C$204=5,IF($E$201&lt;2,0,'Input-Output'!$E$13*0.264172/1000*Calculations!G77*0.4536),0)</f>
        <v>0</v>
      </c>
      <c r="I77" s="12" t="s">
        <v>129</v>
      </c>
      <c r="M77" s="4"/>
      <c r="N77" s="2"/>
    </row>
    <row r="78" spans="3:14" ht="15">
      <c r="C78" s="9"/>
      <c r="D78" s="11"/>
      <c r="E78" s="48" t="s">
        <v>36</v>
      </c>
      <c r="F78" s="10" t="s">
        <v>76</v>
      </c>
      <c r="G78" s="19">
        <v>0.0062</v>
      </c>
      <c r="H78" s="64">
        <f>IF($C$204=5,IF($E$201&lt;2,0,'Input-Output'!$E$13*0.264172/1000*Calculations!G78*0.4536),0)</f>
        <v>0</v>
      </c>
      <c r="I78" s="12" t="s">
        <v>130</v>
      </c>
      <c r="M78" s="4"/>
      <c r="N78" s="2"/>
    </row>
    <row r="79" spans="3:14" ht="15">
      <c r="C79" s="9"/>
      <c r="D79" s="11"/>
      <c r="E79" s="48" t="s">
        <v>37</v>
      </c>
      <c r="F79" s="13" t="s">
        <v>77</v>
      </c>
      <c r="G79" s="19">
        <v>0.000109</v>
      </c>
      <c r="H79" s="64">
        <f>IF($C$204=5,IF($E$201&lt;2,0,'Input-Output'!$E$13*0.264172/1000*Calculations!G79*0.4536),0)</f>
        <v>0</v>
      </c>
      <c r="I79" s="12" t="s">
        <v>129</v>
      </c>
      <c r="M79" s="4"/>
      <c r="N79" s="2"/>
    </row>
    <row r="80" spans="3:14" ht="15">
      <c r="C80" s="9"/>
      <c r="D80" s="11"/>
      <c r="E80" s="48" t="s">
        <v>132</v>
      </c>
      <c r="F80" s="76" t="s">
        <v>133</v>
      </c>
      <c r="G80" s="19">
        <v>2.11E-05</v>
      </c>
      <c r="H80" s="64">
        <f>IF($C$204=5,IF($E$201&lt;2,0,'Input-Output'!$E$13*0.264172/1000*Calculations!G80*0.4536),0)</f>
        <v>0</v>
      </c>
      <c r="I80" s="12" t="s">
        <v>128</v>
      </c>
      <c r="M80" s="4"/>
      <c r="N80" s="2"/>
    </row>
    <row r="81" spans="3:14" ht="15">
      <c r="C81" s="9"/>
      <c r="D81" s="11"/>
      <c r="E81" s="48" t="s">
        <v>38</v>
      </c>
      <c r="F81" s="13" t="s">
        <v>78</v>
      </c>
      <c r="G81" s="19">
        <v>2.53E-07</v>
      </c>
      <c r="H81" s="64">
        <f>IF($C$204=5,IF($E$201&lt;2,0,'Input-Output'!$E$13*0.264172/1000*Calculations!G81*0.4536),0)</f>
        <v>0</v>
      </c>
      <c r="I81" s="12" t="s">
        <v>130</v>
      </c>
      <c r="M81" s="4"/>
      <c r="N81" s="2"/>
    </row>
    <row r="82" spans="3:14" ht="15">
      <c r="C82" s="9"/>
      <c r="D82" s="11"/>
      <c r="E82" s="48" t="s">
        <v>39</v>
      </c>
      <c r="F82" s="13" t="s">
        <v>79</v>
      </c>
      <c r="G82" s="19">
        <v>1.22E-06</v>
      </c>
      <c r="H82" s="64">
        <f>IF($C$204=5,IF($E$201&lt;2,0,'Input-Output'!$E$13*0.264172/1000*Calculations!G82*0.4536),0)</f>
        <v>0</v>
      </c>
      <c r="I82" s="12" t="s">
        <v>128</v>
      </c>
      <c r="M82" s="4"/>
      <c r="N82" s="2"/>
    </row>
    <row r="83" spans="3:14" ht="15">
      <c r="C83" s="9"/>
      <c r="D83" s="11"/>
      <c r="E83" s="48" t="s">
        <v>40</v>
      </c>
      <c r="F83" s="10" t="s">
        <v>80</v>
      </c>
      <c r="G83" s="19">
        <v>4.01E-06</v>
      </c>
      <c r="H83" s="64">
        <f>IF($C$204=5,IF($E$201&lt;2,0,'Input-Output'!$E$13*0.264172/1000*Calculations!G83*0.4536),0)</f>
        <v>0</v>
      </c>
      <c r="I83" s="12" t="s">
        <v>128</v>
      </c>
      <c r="M83" s="4"/>
      <c r="N83" s="2"/>
    </row>
    <row r="84" spans="3:14" ht="15">
      <c r="C84" s="9"/>
      <c r="D84" s="11"/>
      <c r="E84" s="48" t="s">
        <v>41</v>
      </c>
      <c r="F84" s="13" t="s">
        <v>81</v>
      </c>
      <c r="G84" s="19">
        <v>1.48E-06</v>
      </c>
      <c r="H84" s="64">
        <f>IF($C$204=5,IF($E$201&lt;2,0,'Input-Output'!$E$13*0.264172/1000*Calculations!G84*0.4536),0)</f>
        <v>0</v>
      </c>
      <c r="I84" s="12" t="s">
        <v>128</v>
      </c>
      <c r="M84" s="4"/>
      <c r="N84" s="2"/>
    </row>
    <row r="85" spans="3:14" ht="15">
      <c r="C85" s="9"/>
      <c r="D85" s="11"/>
      <c r="E85" s="48" t="s">
        <v>42</v>
      </c>
      <c r="F85" s="13" t="s">
        <v>82</v>
      </c>
      <c r="G85" s="19">
        <v>2.26E-06</v>
      </c>
      <c r="H85" s="64">
        <f>IF($C$204=5,IF($E$201&lt;2,0,'Input-Output'!$E$13*0.264172/1000*Calculations!G85*0.4536),0)</f>
        <v>0</v>
      </c>
      <c r="I85" s="12" t="s">
        <v>128</v>
      </c>
      <c r="M85" s="4"/>
      <c r="N85" s="2"/>
    </row>
    <row r="86" spans="3:14" ht="15">
      <c r="C86" s="9"/>
      <c r="D86" s="11"/>
      <c r="E86" s="48" t="s">
        <v>43</v>
      </c>
      <c r="F86" s="13" t="s">
        <v>83</v>
      </c>
      <c r="G86" s="77">
        <v>2.38E-06</v>
      </c>
      <c r="H86" s="64">
        <f>IF($C$204=5,IF($E$201&lt;2,0,'Input-Output'!$E$13*0.264172/1000*Calculations!G86*0.4536),0)</f>
        <v>0</v>
      </c>
      <c r="I86" s="12" t="s">
        <v>128</v>
      </c>
      <c r="M86" s="4"/>
      <c r="N86" s="2"/>
    </row>
    <row r="87" spans="3:14" ht="15">
      <c r="C87" s="9"/>
      <c r="D87" s="11"/>
      <c r="E87" s="48" t="s">
        <v>44</v>
      </c>
      <c r="F87" s="13" t="s">
        <v>84</v>
      </c>
      <c r="G87" s="19">
        <v>1.67E-06</v>
      </c>
      <c r="H87" s="64">
        <f>IF($C$204=5,IF($E$201&lt;2,0,'Input-Output'!$E$13*0.264172/1000*Calculations!G87*0.4536),0)</f>
        <v>0</v>
      </c>
      <c r="I87" s="12" t="s">
        <v>130</v>
      </c>
      <c r="M87" s="4"/>
      <c r="N87" s="2"/>
    </row>
    <row r="88" spans="3:14" ht="15">
      <c r="C88" s="9"/>
      <c r="D88" s="11"/>
      <c r="E88" s="48" t="s">
        <v>45</v>
      </c>
      <c r="F88" s="13" t="s">
        <v>85</v>
      </c>
      <c r="G88" s="19">
        <v>4.84E-06</v>
      </c>
      <c r="H88" s="64">
        <f>IF($C$204=5,IF($E$201&lt;2,0,'Input-Output'!$E$13*0.264172/1000*Calculations!G88*0.4536),0)</f>
        <v>0</v>
      </c>
      <c r="I88" s="12" t="s">
        <v>128</v>
      </c>
      <c r="M88" s="4"/>
      <c r="N88" s="2"/>
    </row>
    <row r="89" spans="3:14" ht="15">
      <c r="C89" s="9"/>
      <c r="D89" s="11"/>
      <c r="E89" s="48" t="s">
        <v>46</v>
      </c>
      <c r="F89" s="13" t="s">
        <v>86</v>
      </c>
      <c r="G89" s="19">
        <v>4.47E-06</v>
      </c>
      <c r="H89" s="64">
        <f>IF($C$204=5,IF($E$201&lt;2,0,'Input-Output'!$E$13*0.264172/1000*Calculations!G89*0.4536),0)</f>
        <v>0</v>
      </c>
      <c r="I89" s="12" t="s">
        <v>128</v>
      </c>
      <c r="M89" s="4"/>
      <c r="N89" s="2"/>
    </row>
    <row r="90" spans="3:14" ht="15">
      <c r="C90" s="9"/>
      <c r="D90" s="11"/>
      <c r="E90" s="48" t="s">
        <v>87</v>
      </c>
      <c r="F90" s="13" t="s">
        <v>88</v>
      </c>
      <c r="G90" s="19">
        <v>2.14E-06</v>
      </c>
      <c r="H90" s="64">
        <f>IF($C$204=5,IF($E$201&lt;2,0,'Input-Output'!$E$13*0.264172/1000*Calculations!G90*0.4536),0)</f>
        <v>0</v>
      </c>
      <c r="I90" s="12" t="s">
        <v>128</v>
      </c>
      <c r="M90" s="4"/>
      <c r="N90" s="2"/>
    </row>
    <row r="91" spans="3:14" ht="15">
      <c r="C91" s="9"/>
      <c r="D91" s="11"/>
      <c r="E91" s="48" t="s">
        <v>47</v>
      </c>
      <c r="F91" s="13" t="s">
        <v>89</v>
      </c>
      <c r="G91" s="19">
        <v>1.05E-05</v>
      </c>
      <c r="H91" s="64">
        <f>IF($C$204=5,IF($E$201&lt;2,0,'Input-Output'!$E$13*0.264172/1000*Calculations!G91*0.4536),0)</f>
        <v>0</v>
      </c>
      <c r="I91" s="12" t="s">
        <v>128</v>
      </c>
      <c r="M91" s="4"/>
      <c r="N91" s="2"/>
    </row>
    <row r="92" spans="3:14" ht="15">
      <c r="C92" s="9"/>
      <c r="D92" s="11"/>
      <c r="E92" s="48" t="s">
        <v>48</v>
      </c>
      <c r="F92" s="13" t="s">
        <v>90</v>
      </c>
      <c r="G92" s="19">
        <v>4.25E-06</v>
      </c>
      <c r="H92" s="64">
        <f>IF($C$204=5,IF($E$201&lt;2,0,'Input-Output'!$E$13*0.264172/1000*Calculations!G92*0.4536),0)</f>
        <v>0</v>
      </c>
      <c r="I92" s="12" t="s">
        <v>128</v>
      </c>
      <c r="M92" s="4"/>
      <c r="N92" s="2"/>
    </row>
    <row r="93" spans="3:14" ht="15">
      <c r="C93" s="9"/>
      <c r="D93" s="11"/>
      <c r="E93" s="48" t="s">
        <v>49</v>
      </c>
      <c r="F93" s="13" t="s">
        <v>91</v>
      </c>
      <c r="G93" s="19">
        <v>0.00525</v>
      </c>
      <c r="H93" s="64">
        <f>IF($C$204=5,IF($E$201&lt;2,0,'Input-Output'!$E$13*0.264172/1000*Calculations!G93*0.4536),0)</f>
        <v>0</v>
      </c>
      <c r="I93" s="12" t="s">
        <v>129</v>
      </c>
      <c r="M93" s="4"/>
      <c r="N93" s="2"/>
    </row>
    <row r="94" spans="3:14" ht="15">
      <c r="C94" s="9"/>
      <c r="D94" s="11"/>
      <c r="E94" s="48" t="s">
        <v>50</v>
      </c>
      <c r="F94" s="13" t="s">
        <v>92</v>
      </c>
      <c r="G94" s="19">
        <v>0.00132</v>
      </c>
      <c r="H94" s="64">
        <f>IF($C$204=5,IF($E$201&lt;2,0,'Input-Output'!$E$13*0.264172/1000*Calculations!G94*0.4536),0)</f>
        <v>0</v>
      </c>
      <c r="I94" s="12" t="s">
        <v>128</v>
      </c>
      <c r="M94" s="4"/>
      <c r="N94" s="2"/>
    </row>
    <row r="95" spans="3:14" ht="15">
      <c r="C95" s="9"/>
      <c r="D95" s="11"/>
      <c r="E95" s="48" t="s">
        <v>51</v>
      </c>
      <c r="F95" s="13" t="s">
        <v>93</v>
      </c>
      <c r="G95" s="19">
        <v>0.00257</v>
      </c>
      <c r="H95" s="64">
        <f>IF($C$204=5,IF($E$201&lt;2,0,'Input-Output'!$E$13*0.264172/1000*Calculations!G95*0.4536),0)</f>
        <v>0</v>
      </c>
      <c r="I95" s="12" t="s">
        <v>130</v>
      </c>
      <c r="M95" s="4"/>
      <c r="N95" s="2"/>
    </row>
    <row r="96" spans="3:14" ht="15">
      <c r="C96" s="9"/>
      <c r="D96" s="11"/>
      <c r="E96" s="48" t="s">
        <v>52</v>
      </c>
      <c r="F96" s="13" t="s">
        <v>94</v>
      </c>
      <c r="G96" s="19">
        <v>2.78E-05</v>
      </c>
      <c r="H96" s="64">
        <f>IF($C$204=5,IF($E$201&lt;2,0,'Input-Output'!$E$13*0.264172/1000*Calculations!G96*0.4536),0)</f>
        <v>0</v>
      </c>
      <c r="I96" s="12" t="s">
        <v>128</v>
      </c>
      <c r="M96" s="4"/>
      <c r="N96" s="2"/>
    </row>
    <row r="97" spans="3:14" ht="15">
      <c r="C97" s="9"/>
      <c r="D97" s="11"/>
      <c r="E97" s="189" t="s">
        <v>201</v>
      </c>
      <c r="F97" s="194" t="s">
        <v>66</v>
      </c>
      <c r="G97" s="19">
        <v>0.000398</v>
      </c>
      <c r="H97" s="64">
        <f>IF($C$204=5,IF($E$201&lt;2,0,'Input-Output'!$E$13*0.264172/1000*Calculations!G97*0.4536),0)</f>
        <v>0</v>
      </c>
      <c r="I97" s="12" t="s">
        <v>128</v>
      </c>
      <c r="M97" s="4"/>
      <c r="N97" s="2"/>
    </row>
    <row r="98" spans="3:14" ht="15">
      <c r="C98" s="9"/>
      <c r="D98" s="11"/>
      <c r="E98" s="48" t="s">
        <v>53</v>
      </c>
      <c r="F98" s="10" t="s">
        <v>66</v>
      </c>
      <c r="G98" s="19">
        <v>0.347</v>
      </c>
      <c r="H98" s="64">
        <f>IF($C$204=5,IF($E$201&lt;2,0,'Input-Output'!$E$13*0.264172/1000*Calculations!G98*0.4536),0)</f>
        <v>0</v>
      </c>
      <c r="I98" s="12" t="s">
        <v>130</v>
      </c>
      <c r="M98" s="4"/>
      <c r="N98" s="2"/>
    </row>
    <row r="99" spans="3:14" ht="15">
      <c r="C99" s="9"/>
      <c r="D99" s="11"/>
      <c r="E99" s="189" t="s">
        <v>210</v>
      </c>
      <c r="F99" s="10" t="s">
        <v>66</v>
      </c>
      <c r="G99" s="19">
        <v>0.000845</v>
      </c>
      <c r="H99" s="64">
        <f>IF($C$204=5,IF($E$201&lt;2,0,'Input-Output'!$E$13*0.264172/1000*Calculations!G99*0.4536),0)</f>
        <v>0</v>
      </c>
      <c r="I99" s="12" t="s">
        <v>128</v>
      </c>
      <c r="M99" s="4"/>
      <c r="N99" s="2"/>
    </row>
    <row r="100" spans="3:14" ht="15">
      <c r="C100" s="9"/>
      <c r="D100" s="11"/>
      <c r="E100" s="48" t="s">
        <v>213</v>
      </c>
      <c r="F100" s="195" t="s">
        <v>66</v>
      </c>
      <c r="G100" s="19">
        <v>0.000248</v>
      </c>
      <c r="H100" s="64">
        <f>IF($C$204=5,IF($E$201&lt;2,0,'Input-Output'!$E$13*0.264172/1000*Calculations!G100*0.4536),0)</f>
        <v>0</v>
      </c>
      <c r="I100" s="12" t="s">
        <v>128</v>
      </c>
      <c r="M100" s="4"/>
      <c r="N100" s="2"/>
    </row>
    <row r="101" spans="3:14" ht="15">
      <c r="C101" s="9"/>
      <c r="D101" s="11"/>
      <c r="E101" s="48" t="s">
        <v>54</v>
      </c>
      <c r="F101" s="13" t="s">
        <v>96</v>
      </c>
      <c r="G101" s="19">
        <v>0.00602</v>
      </c>
      <c r="H101" s="64">
        <f>IF($C$204=5,IF($E$201&lt;2,0,'Input-Output'!$E$13*0.264172/1000*Calculations!G101*0.4536),0)</f>
        <v>0</v>
      </c>
      <c r="I101" s="12" t="s">
        <v>130</v>
      </c>
      <c r="M101" s="4"/>
      <c r="N101" s="2"/>
    </row>
    <row r="102" spans="3:14" ht="15">
      <c r="C102" s="9"/>
      <c r="D102" s="11"/>
      <c r="E102" s="48" t="s">
        <v>55</v>
      </c>
      <c r="F102" s="13" t="s">
        <v>97</v>
      </c>
      <c r="G102" s="19">
        <v>0.00176</v>
      </c>
      <c r="H102" s="64">
        <f>IF($C$204=5,IF($E$201&lt;2,0,'Input-Output'!$E$13*0.264172/1000*Calculations!G102*0.4536),0)</f>
        <v>0</v>
      </c>
      <c r="I102" s="12" t="s">
        <v>128</v>
      </c>
      <c r="M102" s="4"/>
      <c r="N102" s="2"/>
    </row>
    <row r="103" spans="3:14" ht="15">
      <c r="C103" s="9"/>
      <c r="D103" s="11"/>
      <c r="E103" s="48" t="s">
        <v>56</v>
      </c>
      <c r="F103" s="10" t="s">
        <v>66</v>
      </c>
      <c r="G103" s="19">
        <v>0.0373</v>
      </c>
      <c r="H103" s="64">
        <f>IF($C$204=5,IF($E$201&lt;2,0,'Input-Output'!$E$13*0.264172/1000*Calculations!G103*0.4536),0)</f>
        <v>0</v>
      </c>
      <c r="I103" s="12" t="s">
        <v>130</v>
      </c>
      <c r="M103" s="4"/>
      <c r="N103" s="2"/>
    </row>
    <row r="104" spans="3:14" ht="15">
      <c r="C104" s="9"/>
      <c r="D104" s="11"/>
      <c r="E104" s="189" t="s">
        <v>197</v>
      </c>
      <c r="F104" s="194" t="s">
        <v>66</v>
      </c>
      <c r="G104" s="19">
        <v>0.00151</v>
      </c>
      <c r="H104" s="64">
        <f>IF($C$204=5,IF($E$201&lt;2,0,'Input-Output'!$E$13*0.264172/1000*Calculations!G104*0.4536),0)</f>
        <v>0</v>
      </c>
      <c r="I104" s="12" t="s">
        <v>128</v>
      </c>
      <c r="M104" s="4"/>
      <c r="N104" s="2"/>
    </row>
    <row r="105" spans="3:14" ht="15">
      <c r="C105" s="9"/>
      <c r="D105" s="11"/>
      <c r="E105" s="189" t="s">
        <v>198</v>
      </c>
      <c r="F105" s="194" t="s">
        <v>66</v>
      </c>
      <c r="G105" s="19">
        <v>0.003</v>
      </c>
      <c r="H105" s="64">
        <f>IF($C$204=5,IF($E$201&lt;2,0,'Input-Output'!$E$13*0.264172/1000*Calculations!G105*0.4536),0)</f>
        <v>0</v>
      </c>
      <c r="I105" s="12" t="s">
        <v>128</v>
      </c>
      <c r="M105" s="4"/>
      <c r="N105" s="2"/>
    </row>
    <row r="106" spans="3:14" ht="15">
      <c r="C106" s="9"/>
      <c r="D106" s="11"/>
      <c r="E106" s="189" t="s">
        <v>199</v>
      </c>
      <c r="F106" s="194" t="s">
        <v>66</v>
      </c>
      <c r="G106" s="19">
        <v>0.000113</v>
      </c>
      <c r="H106" s="64">
        <f>IF($C$204=5,IF($E$201&lt;2,0,'Input-Output'!$E$13*0.264172/1000*Calculations!G106*0.4536),0)</f>
        <v>0</v>
      </c>
      <c r="I106" s="12" t="s">
        <v>128</v>
      </c>
      <c r="M106" s="4"/>
      <c r="N106" s="2"/>
    </row>
    <row r="107" spans="3:14" ht="15">
      <c r="C107" s="9"/>
      <c r="D107" s="11"/>
      <c r="E107" s="48" t="s">
        <v>57</v>
      </c>
      <c r="F107" s="13" t="s">
        <v>98</v>
      </c>
      <c r="G107" s="19">
        <v>0.000787</v>
      </c>
      <c r="H107" s="64">
        <f>IF($C$204=5,IF($E$201&lt;2,0,'Input-Output'!$E$13*0.264172/1000*Calculations!G107*0.4536),0)</f>
        <v>0</v>
      </c>
      <c r="I107" s="12" t="s">
        <v>130</v>
      </c>
      <c r="M107" s="4"/>
      <c r="N107" s="2"/>
    </row>
    <row r="108" spans="3:14" ht="15">
      <c r="C108" s="9"/>
      <c r="D108" s="11"/>
      <c r="E108" s="189" t="s">
        <v>200</v>
      </c>
      <c r="F108" s="194" t="s">
        <v>66</v>
      </c>
      <c r="G108" s="19">
        <v>0.0845</v>
      </c>
      <c r="H108" s="64">
        <f>IF($C$204=5,IF($E$201&lt;2,0,'Input-Output'!$E$13*0.264172/1000*Calculations!G108*0.4536),0)</f>
        <v>0</v>
      </c>
      <c r="I108" s="12" t="s">
        <v>128</v>
      </c>
      <c r="M108" s="4"/>
      <c r="N108" s="2"/>
    </row>
    <row r="109" spans="3:14" ht="15">
      <c r="C109" s="9"/>
      <c r="D109" s="11"/>
      <c r="E109" s="48" t="s">
        <v>100</v>
      </c>
      <c r="F109" s="13" t="s">
        <v>99</v>
      </c>
      <c r="G109" s="19">
        <v>0.00946</v>
      </c>
      <c r="H109" s="64">
        <f>IF($C$204=5,IF($E$201&lt;2,0,'Input-Output'!$E$13*0.264172/1000*Calculations!G109*0.4536),0)</f>
        <v>0</v>
      </c>
      <c r="I109" s="12" t="s">
        <v>130</v>
      </c>
      <c r="M109" s="4"/>
      <c r="N109" s="2"/>
    </row>
    <row r="110" spans="3:14" ht="15">
      <c r="C110" s="9"/>
      <c r="D110" s="11"/>
      <c r="E110" s="48" t="s">
        <v>58</v>
      </c>
      <c r="F110" s="13" t="s">
        <v>101</v>
      </c>
      <c r="G110" s="19">
        <v>0.000683</v>
      </c>
      <c r="H110" s="64">
        <f>IF($C$204=5,IF($E$201&lt;2,0,'Input-Output'!$E$13*0.264172/1000*Calculations!G110*0.4536),0)</f>
        <v>0</v>
      </c>
      <c r="I110" s="12" t="s">
        <v>128</v>
      </c>
      <c r="M110" s="4"/>
      <c r="N110" s="2"/>
    </row>
    <row r="111" spans="3:14" ht="15">
      <c r="C111" s="9"/>
      <c r="D111" s="11"/>
      <c r="E111" s="48" t="s">
        <v>59</v>
      </c>
      <c r="F111" s="13" t="s">
        <v>102</v>
      </c>
      <c r="G111" s="19">
        <v>0.0318</v>
      </c>
      <c r="H111" s="64">
        <f>IF($C$204=5,IF($E$201&lt;2,0,'Input-Output'!$E$13*0.264172/1000*Calculations!G111*0.4536),0)</f>
        <v>0</v>
      </c>
      <c r="I111" s="12" t="s">
        <v>130</v>
      </c>
      <c r="M111" s="4"/>
      <c r="N111" s="2"/>
    </row>
    <row r="112" spans="3:14" ht="15">
      <c r="C112" s="57"/>
      <c r="D112" s="62"/>
      <c r="E112" s="58" t="s">
        <v>60</v>
      </c>
      <c r="F112" s="59" t="s">
        <v>103</v>
      </c>
      <c r="G112" s="60">
        <v>0.0291</v>
      </c>
      <c r="H112" s="88">
        <f>IF($C$204=5,IF($E$201&lt;2,0,'Input-Output'!$E$13*0.264172/1000*Calculations!G112*0.4536),0)</f>
        <v>0</v>
      </c>
      <c r="I112" s="61" t="s">
        <v>130</v>
      </c>
      <c r="M112" s="4"/>
      <c r="N112" s="2"/>
    </row>
    <row r="113" spans="3:14" ht="15">
      <c r="C113" s="9" t="s">
        <v>24</v>
      </c>
      <c r="D113" s="11" t="s">
        <v>18</v>
      </c>
      <c r="E113" s="48" t="s">
        <v>20</v>
      </c>
      <c r="F113" s="10" t="s">
        <v>63</v>
      </c>
      <c r="G113" s="49">
        <v>150</v>
      </c>
      <c r="H113" s="64">
        <f>IF($C$204=4,IF($E$201&lt;2,0,'Input-Output'!$E$13*0.264172/1000*Calculations!G113*Calculations!$D$197*0.4536),0)</f>
        <v>0</v>
      </c>
      <c r="I113" s="12" t="s">
        <v>127</v>
      </c>
      <c r="M113" s="4"/>
      <c r="N113" s="2"/>
    </row>
    <row r="114" spans="3:14" ht="15">
      <c r="C114" s="9"/>
      <c r="D114" s="11"/>
      <c r="E114" s="48" t="s">
        <v>19</v>
      </c>
      <c r="F114" s="15" t="s">
        <v>68</v>
      </c>
      <c r="G114" s="50">
        <v>2</v>
      </c>
      <c r="H114" s="64">
        <f>IF($C$204=4,IF($E$201&lt;2,0,'Input-Output'!$E$13*0.264172/1000*Calculations!G114*Calculations!$D$197*0.4536),0)</f>
        <v>0</v>
      </c>
      <c r="I114" s="12" t="s">
        <v>127</v>
      </c>
      <c r="M114" s="4"/>
      <c r="N114" s="2"/>
    </row>
    <row r="115" spans="3:14" ht="15">
      <c r="C115" s="9"/>
      <c r="D115" s="11"/>
      <c r="E115" s="189" t="s">
        <v>215</v>
      </c>
      <c r="F115" s="10" t="s">
        <v>64</v>
      </c>
      <c r="G115" s="11">
        <v>20</v>
      </c>
      <c r="H115" s="64">
        <f>IF($C$204=4,IF($E$201&lt;2,0,'Input-Output'!$E$13*0.264172/1000*Calculations!G115*0.4536),0)</f>
        <v>0</v>
      </c>
      <c r="I115" s="12" t="s">
        <v>127</v>
      </c>
      <c r="M115" s="4"/>
      <c r="N115" s="2"/>
    </row>
    <row r="116" spans="3:14" ht="15">
      <c r="C116" s="9"/>
      <c r="D116" s="11"/>
      <c r="E116" s="48" t="s">
        <v>21</v>
      </c>
      <c r="F116" s="10" t="s">
        <v>65</v>
      </c>
      <c r="G116" s="11">
        <v>5</v>
      </c>
      <c r="H116" s="64">
        <f>IF($C$204=4,IF($E$201&lt;2,0,'Input-Output'!$E$13*0.264172/1000*Calculations!G116*0.4536),0)</f>
        <v>0</v>
      </c>
      <c r="I116" s="12" t="s">
        <v>127</v>
      </c>
      <c r="M116" s="4"/>
      <c r="N116" s="2"/>
    </row>
    <row r="117" spans="3:14" ht="15">
      <c r="C117" s="9"/>
      <c r="D117" s="11"/>
      <c r="E117" s="48" t="s">
        <v>22</v>
      </c>
      <c r="F117" s="10" t="s">
        <v>66</v>
      </c>
      <c r="G117" s="11">
        <v>7</v>
      </c>
      <c r="H117" s="64">
        <f>IF($C$204=4,IF($E$201&lt;2,0,'Input-Output'!$E$13*0.264172/1000*Calculations!G117*0.4536),0)*IF($F$202=1,1-$G$198,IF($F$202=2,1-$G$199,IF($F$202=3,1-$G$200,IF($F$202=4,1-$G$201,0))))</f>
        <v>0</v>
      </c>
      <c r="I117" s="12" t="s">
        <v>131</v>
      </c>
      <c r="M117" s="4"/>
      <c r="N117" s="2"/>
    </row>
    <row r="118" spans="3:14" ht="15">
      <c r="C118" s="9"/>
      <c r="D118" s="11"/>
      <c r="E118" s="48" t="s">
        <v>26</v>
      </c>
      <c r="F118" s="10" t="s">
        <v>66</v>
      </c>
      <c r="G118" s="11">
        <v>0.556</v>
      </c>
      <c r="H118" s="64">
        <f>IF($C$204=4,IF($E$201&lt;2,0,'Input-Output'!$E$13*0.264172/1000*Calculations!G118*0.4536),0)</f>
        <v>0</v>
      </c>
      <c r="I118" s="12" t="s">
        <v>127</v>
      </c>
      <c r="M118" s="4"/>
      <c r="N118" s="2"/>
    </row>
    <row r="119" spans="3:14" ht="15">
      <c r="C119" s="9"/>
      <c r="D119" s="11"/>
      <c r="E119" s="48" t="s">
        <v>27</v>
      </c>
      <c r="F119" s="13" t="s">
        <v>67</v>
      </c>
      <c r="G119" s="11">
        <v>0.216</v>
      </c>
      <c r="H119" s="64">
        <f>IF($C$204=4,IF($E$201&lt;2,0,'Input-Output'!$E$13*0.264172/1000*Calculations!G119*0.4536),0)</f>
        <v>0</v>
      </c>
      <c r="I119" s="12" t="s">
        <v>127</v>
      </c>
      <c r="M119" s="4"/>
      <c r="N119" s="2"/>
    </row>
    <row r="120" spans="3:14" ht="15">
      <c r="C120" s="9"/>
      <c r="D120" s="11"/>
      <c r="E120" s="48" t="s">
        <v>28</v>
      </c>
      <c r="F120" s="10" t="s">
        <v>66</v>
      </c>
      <c r="G120" s="11">
        <v>0.34</v>
      </c>
      <c r="H120" s="64">
        <f>IF($C$204=4,IF($E$201&lt;2,0,'Input-Output'!$E$13*0.264172/1000*Calculations!G120*0.4536),0)</f>
        <v>0</v>
      </c>
      <c r="I120" s="12" t="s">
        <v>127</v>
      </c>
      <c r="M120" s="4"/>
      <c r="N120" s="2"/>
    </row>
    <row r="121" spans="3:14" ht="15">
      <c r="C121" s="9"/>
      <c r="D121" s="11"/>
      <c r="E121" s="48" t="s">
        <v>29</v>
      </c>
      <c r="F121" s="10" t="s">
        <v>66</v>
      </c>
      <c r="G121" s="11">
        <f>7.17*0.84</f>
        <v>6.0228</v>
      </c>
      <c r="H121" s="64">
        <f>IF($C$204=4,IF($E$201&lt;2,0,'Input-Output'!$E$13*0.264172/1000*Calculations!G121*0.4536),0)*IF($F$202=1,1-$G$198,IF($F$202=2,1-$G$199,IF($F$202=3,1-$G$200,IF($F$202=4,1-$G$201,0))))</f>
        <v>0</v>
      </c>
      <c r="I121" s="12" t="str">
        <f>IF($F$202=1,"C",IF($F$202=2,"E",IF($F$202=3,"D",IF($F$202=4,"E",0))))</f>
        <v>C</v>
      </c>
      <c r="M121" s="4"/>
      <c r="N121" s="2"/>
    </row>
    <row r="122" spans="3:14" ht="15">
      <c r="C122" s="9"/>
      <c r="D122" s="11"/>
      <c r="E122" s="48" t="s">
        <v>202</v>
      </c>
      <c r="F122" s="10" t="s">
        <v>66</v>
      </c>
      <c r="G122" s="11">
        <f>4.67*0.84</f>
        <v>3.9227999999999996</v>
      </c>
      <c r="H122" s="64">
        <f>IF($C$204=4,IF($E$201&lt;2,0,'Input-Output'!$E$13*0.264172/1000*Calculations!G122*0.4536),0)*IF($F$202=1,1-$G$198,IF($F$202=2,1-$G$199,IF($F$202=3,1-$G$200,IF($F$202=4,1-$G$201,0))))</f>
        <v>0</v>
      </c>
      <c r="I122" s="12" t="str">
        <f>IF($F$202=1,"C",IF($F$202=2,"E",IF($F$202=3,"D",IF($F$202=4,"E",0))))</f>
        <v>C</v>
      </c>
      <c r="M122" s="4"/>
      <c r="N122" s="2"/>
    </row>
    <row r="123" spans="3:14" ht="18">
      <c r="C123" s="9"/>
      <c r="D123" s="11"/>
      <c r="E123" s="48" t="s">
        <v>114</v>
      </c>
      <c r="F123" s="13" t="s">
        <v>69</v>
      </c>
      <c r="G123" s="53">
        <v>0.53</v>
      </c>
      <c r="H123" s="64">
        <f>IF($C$204=4,IF($E$201&lt;2,0,'Input-Output'!$E$13*0.264172/1000*Calculations!G123*0.4536),0)</f>
        <v>0</v>
      </c>
      <c r="I123" s="12" t="s">
        <v>129</v>
      </c>
      <c r="M123" s="4"/>
      <c r="N123" s="2"/>
    </row>
    <row r="124" spans="3:14" ht="18">
      <c r="C124" s="9"/>
      <c r="D124" s="11"/>
      <c r="E124" s="48" t="s">
        <v>115</v>
      </c>
      <c r="F124" s="10" t="s">
        <v>66</v>
      </c>
      <c r="G124" s="54">
        <v>0.0013</v>
      </c>
      <c r="H124" s="64">
        <f>IF($C$204=4,IF($E$201&lt;2,0,'Input-Output'!$E$13*0.264172/1000*Calculations!G124*0.4536),0)</f>
        <v>0</v>
      </c>
      <c r="I124" s="12" t="s">
        <v>129</v>
      </c>
      <c r="M124" s="4"/>
      <c r="N124" s="2"/>
    </row>
    <row r="125" spans="3:14" ht="18">
      <c r="C125" s="9"/>
      <c r="D125" s="11"/>
      <c r="E125" s="48" t="s">
        <v>116</v>
      </c>
      <c r="F125" s="10" t="s">
        <v>71</v>
      </c>
      <c r="G125" s="54">
        <v>0.061</v>
      </c>
      <c r="H125" s="64">
        <f>IF($C$204=4,IF($E$201&lt;2,0,'Input-Output'!$E$13*0.264172/1000*Calculations!G125*0.4536),0)</f>
        <v>0</v>
      </c>
      <c r="I125" s="12" t="s">
        <v>129</v>
      </c>
      <c r="M125" s="4"/>
      <c r="N125" s="2"/>
    </row>
    <row r="126" spans="3:14" ht="15">
      <c r="C126" s="9"/>
      <c r="D126" s="11"/>
      <c r="E126" s="48" t="s">
        <v>32</v>
      </c>
      <c r="F126" s="10" t="s">
        <v>72</v>
      </c>
      <c r="G126" s="19">
        <v>0.000214</v>
      </c>
      <c r="H126" s="64">
        <f>IF($C$204=4,IF($E$201&lt;2,0,'Input-Output'!$E$13*0.264172/1000*Calculations!G126*0.4536),0)</f>
        <v>0</v>
      </c>
      <c r="I126" s="12" t="s">
        <v>128</v>
      </c>
      <c r="M126" s="4"/>
      <c r="N126" s="2"/>
    </row>
    <row r="127" spans="3:14" ht="15">
      <c r="C127" s="9"/>
      <c r="D127" s="11"/>
      <c r="E127" s="48" t="s">
        <v>33</v>
      </c>
      <c r="F127" s="10" t="s">
        <v>73</v>
      </c>
      <c r="G127" s="19">
        <v>6.36E-05</v>
      </c>
      <c r="H127" s="64">
        <f>IF($C$204=4,IF($E$201&lt;2,0,'Input-Output'!$E$13*0.264172/1000*Calculations!G127*0.4536),0)</f>
        <v>0</v>
      </c>
      <c r="I127" s="12" t="s">
        <v>129</v>
      </c>
      <c r="M127" s="4"/>
      <c r="N127" s="2"/>
    </row>
    <row r="128" spans="3:14" ht="15">
      <c r="C128" s="9"/>
      <c r="D128" s="11"/>
      <c r="E128" s="48" t="s">
        <v>34</v>
      </c>
      <c r="F128" s="13" t="s">
        <v>74</v>
      </c>
      <c r="G128" s="19">
        <v>0.00113</v>
      </c>
      <c r="H128" s="64">
        <f>IF($C$204=4,IF($E$201&lt;2,0,'Input-Output'!$E$13*0.264172/1000*Calculations!G128*0.4536),0)</f>
        <v>0</v>
      </c>
      <c r="I128" s="12" t="s">
        <v>128</v>
      </c>
      <c r="M128" s="4"/>
      <c r="N128" s="2"/>
    </row>
    <row r="129" spans="3:14" ht="15">
      <c r="C129" s="9"/>
      <c r="D129" s="11"/>
      <c r="E129" s="48" t="s">
        <v>35</v>
      </c>
      <c r="F129" s="13" t="s">
        <v>75</v>
      </c>
      <c r="G129" s="19">
        <v>0.000236</v>
      </c>
      <c r="H129" s="64">
        <f>IF($C$204=4,IF($E$201&lt;2,0,'Input-Output'!$E$13*0.264172/1000*Calculations!G129*0.4536),0)</f>
        <v>0</v>
      </c>
      <c r="I129" s="12" t="s">
        <v>129</v>
      </c>
      <c r="M129" s="4"/>
      <c r="N129" s="2"/>
    </row>
    <row r="130" spans="3:14" ht="15">
      <c r="C130" s="9"/>
      <c r="D130" s="11"/>
      <c r="E130" s="48" t="s">
        <v>36</v>
      </c>
      <c r="F130" s="10" t="s">
        <v>76</v>
      </c>
      <c r="G130" s="19">
        <v>0.0062</v>
      </c>
      <c r="H130" s="64">
        <f>IF($C$204=4,IF($E$201&lt;2,0,'Input-Output'!$E$13*0.264172/1000*Calculations!G130*0.4536),0)</f>
        <v>0</v>
      </c>
      <c r="I130" s="12" t="s">
        <v>130</v>
      </c>
      <c r="M130" s="4"/>
      <c r="N130" s="2"/>
    </row>
    <row r="131" spans="3:14" ht="15">
      <c r="C131" s="9"/>
      <c r="D131" s="11"/>
      <c r="E131" s="48" t="s">
        <v>37</v>
      </c>
      <c r="F131" s="13" t="s">
        <v>77</v>
      </c>
      <c r="G131" s="19">
        <v>0.000109</v>
      </c>
      <c r="H131" s="64">
        <f>IF($C$204=4,IF($E$201&lt;2,0,'Input-Output'!$E$13*0.264172/1000*Calculations!G131*0.4536),0)</f>
        <v>0</v>
      </c>
      <c r="I131" s="12" t="s">
        <v>129</v>
      </c>
      <c r="M131" s="4"/>
      <c r="N131" s="2"/>
    </row>
    <row r="132" spans="3:14" ht="15">
      <c r="C132" s="9"/>
      <c r="D132" s="11"/>
      <c r="E132" s="48" t="s">
        <v>132</v>
      </c>
      <c r="F132" s="76" t="s">
        <v>133</v>
      </c>
      <c r="G132" s="19">
        <v>2.11E-05</v>
      </c>
      <c r="H132" s="64">
        <f>IF($C$204=4,IF($E$201&lt;2,0,'Input-Output'!$E$13*0.264172/1000*Calculations!G132*0.4536),0)</f>
        <v>0</v>
      </c>
      <c r="I132" s="12" t="s">
        <v>128</v>
      </c>
      <c r="M132" s="4"/>
      <c r="N132" s="2"/>
    </row>
    <row r="133" spans="3:14" ht="15">
      <c r="C133" s="9"/>
      <c r="D133" s="11"/>
      <c r="E133" s="48" t="s">
        <v>38</v>
      </c>
      <c r="F133" s="13" t="s">
        <v>78</v>
      </c>
      <c r="G133" s="19">
        <v>2.53E-07</v>
      </c>
      <c r="H133" s="64">
        <f>IF($C$204=4,IF($E$201&lt;2,0,'Input-Output'!$E$13*0.264172/1000*Calculations!G133*0.4536),0)</f>
        <v>0</v>
      </c>
      <c r="I133" s="12" t="s">
        <v>130</v>
      </c>
      <c r="M133" s="4"/>
      <c r="N133" s="2"/>
    </row>
    <row r="134" spans="3:14" ht="15">
      <c r="C134" s="9"/>
      <c r="D134" s="11"/>
      <c r="E134" s="48" t="s">
        <v>39</v>
      </c>
      <c r="F134" s="13" t="s">
        <v>79</v>
      </c>
      <c r="G134" s="19">
        <v>1.22E-06</v>
      </c>
      <c r="H134" s="64">
        <f>IF($C$204=4,IF($E$201&lt;2,0,'Input-Output'!$E$13*0.264172/1000*Calculations!G134*0.4536),0)</f>
        <v>0</v>
      </c>
      <c r="I134" s="12" t="s">
        <v>128</v>
      </c>
      <c r="M134" s="4"/>
      <c r="N134" s="2"/>
    </row>
    <row r="135" spans="3:14" ht="15">
      <c r="C135" s="9"/>
      <c r="D135" s="11"/>
      <c r="E135" s="48" t="s">
        <v>40</v>
      </c>
      <c r="F135" s="10" t="s">
        <v>80</v>
      </c>
      <c r="G135" s="19">
        <v>4.01E-06</v>
      </c>
      <c r="H135" s="64">
        <f>IF($C$204=4,IF($E$201&lt;2,0,'Input-Output'!$E$13*0.264172/1000*Calculations!G135*0.4536),0)</f>
        <v>0</v>
      </c>
      <c r="I135" s="12" t="s">
        <v>128</v>
      </c>
      <c r="M135" s="4"/>
      <c r="N135" s="2"/>
    </row>
    <row r="136" spans="3:14" ht="15">
      <c r="C136" s="9"/>
      <c r="D136" s="11"/>
      <c r="E136" s="48" t="s">
        <v>41</v>
      </c>
      <c r="F136" s="13" t="s">
        <v>81</v>
      </c>
      <c r="G136" s="19">
        <v>1.48E-06</v>
      </c>
      <c r="H136" s="64">
        <f>IF($C$204=4,IF($E$201&lt;2,0,'Input-Output'!$E$13*0.264172/1000*Calculations!G136*0.4536),0)</f>
        <v>0</v>
      </c>
      <c r="I136" s="12" t="s">
        <v>128</v>
      </c>
      <c r="M136" s="4"/>
      <c r="N136" s="2"/>
    </row>
    <row r="137" spans="3:14" ht="15">
      <c r="C137" s="9"/>
      <c r="D137" s="11"/>
      <c r="E137" s="48" t="s">
        <v>42</v>
      </c>
      <c r="F137" s="13" t="s">
        <v>82</v>
      </c>
      <c r="G137" s="19">
        <v>2.26E-06</v>
      </c>
      <c r="H137" s="64">
        <f>IF($C$204=4,IF($E$201&lt;2,0,'Input-Output'!$E$13*0.264172/1000*Calculations!G137*0.4536),0)</f>
        <v>0</v>
      </c>
      <c r="I137" s="12" t="s">
        <v>128</v>
      </c>
      <c r="M137" s="4"/>
      <c r="N137" s="2"/>
    </row>
    <row r="138" spans="3:14" ht="15">
      <c r="C138" s="9"/>
      <c r="D138" s="11"/>
      <c r="E138" s="48" t="s">
        <v>43</v>
      </c>
      <c r="F138" s="13" t="s">
        <v>83</v>
      </c>
      <c r="G138" s="19">
        <v>2.238E-06</v>
      </c>
      <c r="H138" s="64">
        <f>IF($C$204=4,IF($E$201&lt;2,0,'Input-Output'!$E$13*0.264172/1000*Calculations!G138*0.4536),0)</f>
        <v>0</v>
      </c>
      <c r="I138" s="12" t="s">
        <v>128</v>
      </c>
      <c r="M138" s="4"/>
      <c r="N138" s="2"/>
    </row>
    <row r="139" spans="3:14" ht="15">
      <c r="C139" s="9"/>
      <c r="D139" s="11"/>
      <c r="E139" s="48" t="s">
        <v>44</v>
      </c>
      <c r="F139" s="13" t="s">
        <v>84</v>
      </c>
      <c r="G139" s="19">
        <v>1.67E-06</v>
      </c>
      <c r="H139" s="64">
        <f>IF($C$204=4,IF($E$201&lt;2,0,'Input-Output'!$E$13*0.264172/1000*Calculations!G139*0.4536),0)</f>
        <v>0</v>
      </c>
      <c r="I139" s="12" t="s">
        <v>130</v>
      </c>
      <c r="M139" s="4"/>
      <c r="N139" s="2"/>
    </row>
    <row r="140" spans="3:14" ht="15">
      <c r="C140" s="9"/>
      <c r="D140" s="11"/>
      <c r="E140" s="48" t="s">
        <v>45</v>
      </c>
      <c r="F140" s="13" t="s">
        <v>85</v>
      </c>
      <c r="G140" s="19">
        <v>4.84E-06</v>
      </c>
      <c r="H140" s="64">
        <f>IF($C$204=4,IF($E$201&lt;2,0,'Input-Output'!$E$13*0.264172/1000*Calculations!G140*0.4536),0)</f>
        <v>0</v>
      </c>
      <c r="I140" s="12" t="s">
        <v>128</v>
      </c>
      <c r="M140" s="4"/>
      <c r="N140" s="2"/>
    </row>
    <row r="141" spans="3:14" ht="15">
      <c r="C141" s="9"/>
      <c r="D141" s="11"/>
      <c r="E141" s="48" t="s">
        <v>46</v>
      </c>
      <c r="F141" s="13" t="s">
        <v>86</v>
      </c>
      <c r="G141" s="19">
        <v>4.47E-06</v>
      </c>
      <c r="H141" s="64">
        <f>IF($C$204=4,IF($E$201&lt;2,0,'Input-Output'!$E$13*0.264172/1000*Calculations!G141*0.4536),0)</f>
        <v>0</v>
      </c>
      <c r="I141" s="12" t="s">
        <v>128</v>
      </c>
      <c r="M141" s="4"/>
      <c r="N141" s="2"/>
    </row>
    <row r="142" spans="3:14" ht="15">
      <c r="C142" s="9"/>
      <c r="D142" s="11"/>
      <c r="E142" s="48" t="s">
        <v>87</v>
      </c>
      <c r="F142" s="13" t="s">
        <v>88</v>
      </c>
      <c r="G142" s="19">
        <v>2.14E-06</v>
      </c>
      <c r="H142" s="64">
        <f>IF($C$204=4,IF($E$201&lt;2,0,'Input-Output'!$E$13*0.264172/1000*Calculations!G142*0.4536),0)</f>
        <v>0</v>
      </c>
      <c r="I142" s="12" t="s">
        <v>128</v>
      </c>
      <c r="M142" s="4"/>
      <c r="N142" s="2"/>
    </row>
    <row r="143" spans="3:14" ht="15">
      <c r="C143" s="9"/>
      <c r="D143" s="11"/>
      <c r="E143" s="48" t="s">
        <v>47</v>
      </c>
      <c r="F143" s="13" t="s">
        <v>89</v>
      </c>
      <c r="G143" s="19">
        <v>1.05E-05</v>
      </c>
      <c r="H143" s="64">
        <f>IF($C$204=4,IF($E$201&lt;2,0,'Input-Output'!$E$13*0.264172/1000*Calculations!G143*0.4536),0)</f>
        <v>0</v>
      </c>
      <c r="I143" s="12" t="s">
        <v>128</v>
      </c>
      <c r="M143" s="4"/>
      <c r="N143" s="2"/>
    </row>
    <row r="144" spans="3:14" ht="15">
      <c r="C144" s="9"/>
      <c r="D144" s="11"/>
      <c r="E144" s="48" t="s">
        <v>48</v>
      </c>
      <c r="F144" s="13" t="s">
        <v>90</v>
      </c>
      <c r="G144" s="19">
        <v>4.25E-06</v>
      </c>
      <c r="H144" s="64">
        <f>IF($C$204=4,IF($E$201&lt;2,0,'Input-Output'!$E$13*0.264172/1000*Calculations!G144*0.4536),0)</f>
        <v>0</v>
      </c>
      <c r="I144" s="12" t="s">
        <v>128</v>
      </c>
      <c r="M144" s="4"/>
      <c r="N144" s="2"/>
    </row>
    <row r="145" spans="3:14" ht="15">
      <c r="C145" s="9"/>
      <c r="D145" s="11"/>
      <c r="E145" s="48" t="s">
        <v>49</v>
      </c>
      <c r="F145" s="13" t="s">
        <v>91</v>
      </c>
      <c r="G145" s="19">
        <v>0.00525</v>
      </c>
      <c r="H145" s="64">
        <f>IF($C$204=4,IF($E$201&lt;2,0,'Input-Output'!$E$13*0.264172/1000*Calculations!G145*0.4536),0)</f>
        <v>0</v>
      </c>
      <c r="I145" s="12" t="s">
        <v>129</v>
      </c>
      <c r="M145" s="4"/>
      <c r="N145" s="2"/>
    </row>
    <row r="146" spans="3:14" ht="15">
      <c r="C146" s="9"/>
      <c r="D146" s="11"/>
      <c r="E146" s="48" t="s">
        <v>50</v>
      </c>
      <c r="F146" s="13" t="s">
        <v>92</v>
      </c>
      <c r="G146" s="19">
        <v>0.00132</v>
      </c>
      <c r="H146" s="64">
        <f>IF($C$204=4,IF($E$201&lt;2,0,'Input-Output'!$E$13*0.264172/1000*Calculations!G146*0.4536),0)</f>
        <v>0</v>
      </c>
      <c r="I146" s="12" t="s">
        <v>128</v>
      </c>
      <c r="M146" s="4"/>
      <c r="N146" s="2"/>
    </row>
    <row r="147" spans="3:14" ht="15">
      <c r="C147" s="9"/>
      <c r="D147" s="11"/>
      <c r="E147" s="48" t="s">
        <v>51</v>
      </c>
      <c r="F147" s="13" t="s">
        <v>93</v>
      </c>
      <c r="G147" s="19">
        <v>0.00257</v>
      </c>
      <c r="H147" s="64">
        <f>IF($C$204=4,IF($E$201&lt;2,0,'Input-Output'!$E$13*0.264172/1000*Calculations!G147*0.4536),0)</f>
        <v>0</v>
      </c>
      <c r="I147" s="12" t="s">
        <v>130</v>
      </c>
      <c r="M147" s="4"/>
      <c r="N147" s="2"/>
    </row>
    <row r="148" spans="3:14" ht="15">
      <c r="C148" s="9"/>
      <c r="D148" s="11"/>
      <c r="E148" s="48" t="s">
        <v>52</v>
      </c>
      <c r="F148" s="13" t="s">
        <v>94</v>
      </c>
      <c r="G148" s="19">
        <v>2.78E-05</v>
      </c>
      <c r="H148" s="64">
        <f>IF($C$204=4,IF($E$201&lt;2,0,'Input-Output'!$E$13*0.264172/1000*Calculations!G148*0.4536),0)</f>
        <v>0</v>
      </c>
      <c r="I148" s="12" t="s">
        <v>128</v>
      </c>
      <c r="M148" s="4"/>
      <c r="N148" s="2"/>
    </row>
    <row r="149" spans="3:14" ht="15">
      <c r="C149" s="9"/>
      <c r="D149" s="11"/>
      <c r="E149" s="189" t="s">
        <v>201</v>
      </c>
      <c r="F149" s="13" t="s">
        <v>95</v>
      </c>
      <c r="G149" s="19">
        <v>0.000398</v>
      </c>
      <c r="H149" s="64">
        <f>IF($C$204=4,IF($E$201&lt;2,0,'Input-Output'!$E$13*0.264172/1000*Calculations!G149*0.4536),0)</f>
        <v>0</v>
      </c>
      <c r="I149" s="12" t="s">
        <v>128</v>
      </c>
      <c r="M149" s="4"/>
      <c r="N149" s="2"/>
    </row>
    <row r="150" spans="3:14" ht="15">
      <c r="C150" s="9"/>
      <c r="D150" s="11"/>
      <c r="E150" s="48" t="s">
        <v>53</v>
      </c>
      <c r="F150" s="10" t="s">
        <v>66</v>
      </c>
      <c r="G150" s="19">
        <v>0.347</v>
      </c>
      <c r="H150" s="64">
        <f>IF($C$204=4,IF($E$201&lt;2,0,'Input-Output'!$E$13*0.264172/1000*Calculations!G150*0.4536),0)</f>
        <v>0</v>
      </c>
      <c r="I150" s="12" t="s">
        <v>130</v>
      </c>
      <c r="M150" s="4"/>
      <c r="N150" s="2"/>
    </row>
    <row r="151" spans="3:14" ht="15">
      <c r="C151" s="9"/>
      <c r="D151" s="11"/>
      <c r="E151" s="189" t="s">
        <v>210</v>
      </c>
      <c r="F151" s="10" t="s">
        <v>66</v>
      </c>
      <c r="G151" s="19">
        <v>0.000845</v>
      </c>
      <c r="H151" s="64">
        <f>IF($C$204=4,IF($E$201&lt;2,0,'Input-Output'!$E$13*0.264172/1000*Calculations!G151*0.4536),0)</f>
        <v>0</v>
      </c>
      <c r="I151" s="12" t="s">
        <v>128</v>
      </c>
      <c r="M151" s="4"/>
      <c r="N151" s="2"/>
    </row>
    <row r="152" spans="3:14" ht="15">
      <c r="C152" s="9"/>
      <c r="D152" s="11"/>
      <c r="E152" s="48" t="s">
        <v>213</v>
      </c>
      <c r="F152" s="195" t="s">
        <v>66</v>
      </c>
      <c r="G152" s="19">
        <v>0.000248</v>
      </c>
      <c r="H152" s="64">
        <f>IF($C$204=4,IF($E$201&lt;2,0,'Input-Output'!$E$13*0.264172/1000*Calculations!G152*0.4536),0)</f>
        <v>0</v>
      </c>
      <c r="I152" s="12" t="s">
        <v>128</v>
      </c>
      <c r="M152" s="4"/>
      <c r="N152" s="2"/>
    </row>
    <row r="153" spans="3:14" ht="15">
      <c r="C153" s="9"/>
      <c r="D153" s="11"/>
      <c r="E153" s="48" t="s">
        <v>54</v>
      </c>
      <c r="F153" s="13" t="s">
        <v>96</v>
      </c>
      <c r="G153" s="19">
        <v>0.00602</v>
      </c>
      <c r="H153" s="64">
        <f>IF($C$204=4,IF($E$201&lt;2,0,'Input-Output'!$E$13*0.264172/1000*Calculations!G153*0.4536),0)</f>
        <v>0</v>
      </c>
      <c r="I153" s="12" t="s">
        <v>130</v>
      </c>
      <c r="M153" s="4"/>
      <c r="N153" s="2"/>
    </row>
    <row r="154" spans="3:14" ht="15">
      <c r="C154" s="9"/>
      <c r="D154" s="11"/>
      <c r="E154" s="48" t="s">
        <v>55</v>
      </c>
      <c r="F154" s="13" t="s">
        <v>97</v>
      </c>
      <c r="G154" s="19">
        <v>0.00176</v>
      </c>
      <c r="H154" s="64">
        <f>IF($C$204=4,IF($E$201&lt;2,0,'Input-Output'!$E$13*0.264172/1000*Calculations!G154*0.4536),0)</f>
        <v>0</v>
      </c>
      <c r="I154" s="12" t="s">
        <v>128</v>
      </c>
      <c r="M154" s="4"/>
      <c r="N154" s="2"/>
    </row>
    <row r="155" spans="3:14" ht="15">
      <c r="C155" s="9"/>
      <c r="D155" s="11"/>
      <c r="E155" s="48" t="s">
        <v>56</v>
      </c>
      <c r="F155" s="10" t="s">
        <v>66</v>
      </c>
      <c r="G155" s="19">
        <v>0.0373</v>
      </c>
      <c r="H155" s="64">
        <f>IF($C$204=4,IF($E$201&lt;2,0,'Input-Output'!$E$13*0.264172/1000*Calculations!G155*0.4536),0)</f>
        <v>0</v>
      </c>
      <c r="I155" s="12" t="s">
        <v>130</v>
      </c>
      <c r="M155" s="4"/>
      <c r="N155" s="2"/>
    </row>
    <row r="156" spans="3:14" ht="15">
      <c r="C156" s="9"/>
      <c r="D156" s="11"/>
      <c r="E156" s="189" t="s">
        <v>197</v>
      </c>
      <c r="F156" s="194" t="s">
        <v>66</v>
      </c>
      <c r="G156" s="19">
        <v>0.00151</v>
      </c>
      <c r="H156" s="64">
        <f>IF($C$204=4,IF($E$201&lt;2,0,'Input-Output'!$E$13*0.264172/1000*Calculations!G156*0.4536),0)</f>
        <v>0</v>
      </c>
      <c r="I156" s="12" t="s">
        <v>128</v>
      </c>
      <c r="M156" s="4"/>
      <c r="N156" s="2"/>
    </row>
    <row r="157" spans="3:14" ht="15">
      <c r="C157" s="9"/>
      <c r="D157" s="11"/>
      <c r="E157" s="189" t="s">
        <v>198</v>
      </c>
      <c r="F157" s="194" t="s">
        <v>66</v>
      </c>
      <c r="G157" s="19">
        <v>0.003</v>
      </c>
      <c r="H157" s="64">
        <f>IF($C$204=4,IF($E$201&lt;2,0,'Input-Output'!$E$13*0.264172/1000*Calculations!G157*0.4536),0)</f>
        <v>0</v>
      </c>
      <c r="I157" s="12" t="s">
        <v>128</v>
      </c>
      <c r="M157" s="4"/>
      <c r="N157" s="2"/>
    </row>
    <row r="158" spans="3:14" ht="15">
      <c r="C158" s="9"/>
      <c r="D158" s="11"/>
      <c r="E158" s="189" t="s">
        <v>199</v>
      </c>
      <c r="F158" s="194" t="s">
        <v>66</v>
      </c>
      <c r="G158" s="19">
        <v>0.000113</v>
      </c>
      <c r="H158" s="64">
        <f>IF($C$204=4,IF($E$201&lt;2,0,'Input-Output'!$E$13*0.264172/1000*Calculations!G158*0.4536),0)</f>
        <v>0</v>
      </c>
      <c r="I158" s="12" t="s">
        <v>128</v>
      </c>
      <c r="M158" s="4"/>
      <c r="N158" s="2"/>
    </row>
    <row r="159" spans="3:14" ht="15">
      <c r="C159" s="9"/>
      <c r="D159" s="11"/>
      <c r="E159" s="48" t="s">
        <v>57</v>
      </c>
      <c r="F159" s="13" t="s">
        <v>98</v>
      </c>
      <c r="G159" s="19">
        <v>0.000787</v>
      </c>
      <c r="H159" s="64">
        <f>IF($C$204=4,IF($E$201&lt;2,0,'Input-Output'!$E$13*0.264172/1000*Calculations!G159*0.4536),0)</f>
        <v>0</v>
      </c>
      <c r="I159" s="12" t="s">
        <v>130</v>
      </c>
      <c r="M159" s="4"/>
      <c r="N159" s="2"/>
    </row>
    <row r="160" spans="3:14" ht="15">
      <c r="C160" s="9"/>
      <c r="D160" s="11"/>
      <c r="E160" s="189" t="s">
        <v>200</v>
      </c>
      <c r="F160" s="194" t="s">
        <v>66</v>
      </c>
      <c r="G160" s="19">
        <v>0.0845</v>
      </c>
      <c r="H160" s="64">
        <f>IF($C$204=4,IF($E$201&lt;2,0,'Input-Output'!$E$13*0.264172/1000*Calculations!G160*0.4536),0)</f>
        <v>0</v>
      </c>
      <c r="I160" s="12" t="s">
        <v>128</v>
      </c>
      <c r="M160" s="4"/>
      <c r="N160" s="2"/>
    </row>
    <row r="161" spans="3:14" ht="15">
      <c r="C161" s="9"/>
      <c r="D161" s="11"/>
      <c r="E161" s="48" t="s">
        <v>100</v>
      </c>
      <c r="F161" s="13" t="s">
        <v>99</v>
      </c>
      <c r="G161" s="19">
        <v>0.00946</v>
      </c>
      <c r="H161" s="64">
        <f>IF($C$204=4,IF($E$201&lt;2,0,'Input-Output'!$E$13*0.264172/1000*Calculations!G161*0.4536),0)</f>
        <v>0</v>
      </c>
      <c r="I161" s="12" t="s">
        <v>130</v>
      </c>
      <c r="M161" s="4"/>
      <c r="N161" s="2"/>
    </row>
    <row r="162" spans="3:14" ht="15">
      <c r="C162" s="9"/>
      <c r="D162" s="11"/>
      <c r="E162" s="48" t="s">
        <v>58</v>
      </c>
      <c r="F162" s="13" t="s">
        <v>101</v>
      </c>
      <c r="G162" s="19">
        <v>0.000683</v>
      </c>
      <c r="H162" s="64">
        <f>IF($C$204=4,IF($E$201&lt;2,0,'Input-Output'!$E$13*0.264172/1000*Calculations!G162*0.4536),0)</f>
        <v>0</v>
      </c>
      <c r="I162" s="12" t="s">
        <v>128</v>
      </c>
      <c r="M162" s="4"/>
      <c r="N162" s="2"/>
    </row>
    <row r="163" spans="3:14" ht="15">
      <c r="C163" s="9"/>
      <c r="D163" s="11"/>
      <c r="E163" s="48" t="s">
        <v>59</v>
      </c>
      <c r="F163" s="13" t="s">
        <v>102</v>
      </c>
      <c r="G163" s="19">
        <v>0.0318</v>
      </c>
      <c r="H163" s="64">
        <f>IF($C$204=4,IF($E$201&lt;2,0,'Input-Output'!$E$13*0.264172/1000*Calculations!G163*0.4536),0)</f>
        <v>0</v>
      </c>
      <c r="I163" s="12" t="s">
        <v>130</v>
      </c>
      <c r="M163" s="4"/>
      <c r="N163" s="2"/>
    </row>
    <row r="164" spans="3:14" ht="15">
      <c r="C164" s="57"/>
      <c r="D164" s="62"/>
      <c r="E164" s="58" t="s">
        <v>60</v>
      </c>
      <c r="F164" s="59" t="s">
        <v>103</v>
      </c>
      <c r="G164" s="60">
        <v>0.0291</v>
      </c>
      <c r="H164" s="88">
        <f>IF($C$204=4,IF($E$201&lt;2,0,'Input-Output'!$E$13*0.264172/1000*Calculations!G164*0.4536),0)</f>
        <v>0</v>
      </c>
      <c r="I164" s="61" t="s">
        <v>130</v>
      </c>
      <c r="M164" s="4"/>
      <c r="N164" s="2"/>
    </row>
    <row r="165" spans="3:14" ht="18">
      <c r="C165" s="9" t="s">
        <v>118</v>
      </c>
      <c r="D165" s="11" t="s">
        <v>18</v>
      </c>
      <c r="E165" s="48" t="s">
        <v>20</v>
      </c>
      <c r="F165" s="10" t="s">
        <v>63</v>
      </c>
      <c r="G165" s="49">
        <v>142</v>
      </c>
      <c r="H165" s="64">
        <f>IF($C$204&lt;4,IF($E$201&lt;2,0,'Input-Output'!$E$13*0.264172/1000*Calculations!G165*Calculations!$D$197*0.4536),0)</f>
        <v>0</v>
      </c>
      <c r="I165" s="12" t="s">
        <v>127</v>
      </c>
      <c r="M165" s="4"/>
      <c r="N165" s="2"/>
    </row>
    <row r="166" spans="3:14" ht="15">
      <c r="C166" s="9"/>
      <c r="D166" s="11"/>
      <c r="E166" s="48" t="s">
        <v>19</v>
      </c>
      <c r="F166" s="15" t="s">
        <v>68</v>
      </c>
      <c r="G166" s="50">
        <v>2</v>
      </c>
      <c r="H166" s="64">
        <f>IF($C$204&lt;4,IF($E$201&lt;2,0,'Input-Output'!$E$13*0.264172/1000*Calculations!G166*Calculations!$D$197*0.4536),0)</f>
        <v>0</v>
      </c>
      <c r="I166" s="12" t="s">
        <v>127</v>
      </c>
      <c r="M166" s="4"/>
      <c r="N166" s="2"/>
    </row>
    <row r="167" spans="3:14" ht="15">
      <c r="C167" s="9"/>
      <c r="D167" s="11"/>
      <c r="E167" s="189" t="s">
        <v>215</v>
      </c>
      <c r="F167" s="10" t="s">
        <v>64</v>
      </c>
      <c r="G167" s="11">
        <v>20</v>
      </c>
      <c r="H167" s="64">
        <f>IF($C$204&lt;4,IF($E$201&lt;2,0,'Input-Output'!$E$13*0.264172/1000*Calculations!G167*0.4536),0)</f>
        <v>0</v>
      </c>
      <c r="I167" s="12" t="s">
        <v>127</v>
      </c>
      <c r="M167" s="4"/>
      <c r="N167" s="2"/>
    </row>
    <row r="168" spans="3:14" ht="15">
      <c r="C168" s="9"/>
      <c r="D168" s="11"/>
      <c r="E168" s="48" t="s">
        <v>21</v>
      </c>
      <c r="F168" s="10" t="s">
        <v>65</v>
      </c>
      <c r="G168" s="11">
        <v>5</v>
      </c>
      <c r="H168" s="64">
        <f>IF($C$204&lt;4,IF($E$201&lt;2,0,'Input-Output'!$E$13*0.264172/1000*Calculations!G168*0.4536),0)</f>
        <v>0</v>
      </c>
      <c r="I168" s="12" t="s">
        <v>127</v>
      </c>
      <c r="M168" s="4"/>
      <c r="N168" s="2"/>
    </row>
    <row r="169" spans="3:14" ht="15">
      <c r="C169" s="9"/>
      <c r="D169" s="11"/>
      <c r="E169" s="48" t="s">
        <v>22</v>
      </c>
      <c r="F169" s="10" t="s">
        <v>66</v>
      </c>
      <c r="G169" s="11">
        <v>2</v>
      </c>
      <c r="H169" s="64">
        <f>IF($C$204&lt;4,IF($E$201&lt;2,0,'Input-Output'!$E$13*0.264172/1000*Calculations!G169*0.4536),0)*IF($F$202=1,1-$G$198,IF($F$202=2,1-$G$199,IF($F$202=3,1-$G$200,IF($F$202=4,1-$G$201,0))))</f>
        <v>0</v>
      </c>
      <c r="I169" s="12" t="s">
        <v>127</v>
      </c>
      <c r="M169" s="4"/>
      <c r="N169" s="2"/>
    </row>
    <row r="170" spans="3:14" ht="15">
      <c r="C170" s="9"/>
      <c r="D170" s="11"/>
      <c r="E170" s="48" t="s">
        <v>26</v>
      </c>
      <c r="F170" s="10" t="s">
        <v>66</v>
      </c>
      <c r="G170" s="11">
        <v>0.556</v>
      </c>
      <c r="H170" s="64">
        <f>IF($C$204&lt;4,IF($E$201&lt;2,0,'Input-Output'!$E$13*0.264172/1000*Calculations!G170*0.4536),0)</f>
        <v>0</v>
      </c>
      <c r="I170" s="12" t="s">
        <v>127</v>
      </c>
      <c r="M170" s="4"/>
      <c r="N170" s="2"/>
    </row>
    <row r="171" spans="3:14" ht="15">
      <c r="C171" s="9"/>
      <c r="D171" s="11"/>
      <c r="E171" s="48" t="s">
        <v>27</v>
      </c>
      <c r="F171" s="13" t="s">
        <v>67</v>
      </c>
      <c r="G171" s="11">
        <v>0.216</v>
      </c>
      <c r="H171" s="64">
        <f>IF($C$204&lt;4,IF($E$201&lt;2,0,'Input-Output'!$E$13*0.264172/1000*Calculations!G171*0.4536),0)</f>
        <v>0</v>
      </c>
      <c r="I171" s="12" t="s">
        <v>127</v>
      </c>
      <c r="M171" s="4"/>
      <c r="N171" s="2"/>
    </row>
    <row r="172" spans="3:14" ht="15">
      <c r="C172" s="9"/>
      <c r="D172" s="11"/>
      <c r="E172" s="48" t="s">
        <v>28</v>
      </c>
      <c r="F172" s="10" t="s">
        <v>66</v>
      </c>
      <c r="G172" s="11">
        <v>0.34</v>
      </c>
      <c r="H172" s="64">
        <f>IF($C$204&lt;4,IF($E$201&lt;2,0,'Input-Output'!$E$13*0.264172/1000*Calculations!G172*0.4536),0)*IF($F$202=1,1,IF($F$202=2,1-0.992,IF($F$202=3,1-0.94,IF($F$202=4,1-0.8,0))))</f>
        <v>0</v>
      </c>
      <c r="I172" s="12" t="s">
        <v>127</v>
      </c>
      <c r="M172" s="4"/>
      <c r="N172" s="2"/>
    </row>
    <row r="173" spans="3:14" ht="15">
      <c r="C173" s="9"/>
      <c r="D173" s="11"/>
      <c r="E173" s="48" t="s">
        <v>29</v>
      </c>
      <c r="F173" s="10" t="s">
        <v>66</v>
      </c>
      <c r="G173" s="11">
        <v>1</v>
      </c>
      <c r="H173" s="64">
        <f>IF($C$204&lt;4,IF($E$201&lt;2,0,'Input-Output'!$E$13*0.264172/1000*Calculations!G173*0.4536),0)*IF($F$202=1,1-$G$198,IF($F$202=2,1-$G$199,IF($F$202=3,1-$G$200,IF($F$202=4,1-$G$201,0))))</f>
        <v>0</v>
      </c>
      <c r="I173" s="12" t="str">
        <f>IF($F$202=1,"C",IF($F$202=2,"E",IF($F$202=3,"D",IF($F$202=4,"E",0))))</f>
        <v>C</v>
      </c>
      <c r="M173" s="4"/>
      <c r="N173" s="2"/>
    </row>
    <row r="174" spans="3:14" ht="15">
      <c r="C174" s="9"/>
      <c r="D174" s="11"/>
      <c r="E174" s="48" t="s">
        <v>202</v>
      </c>
      <c r="F174" s="10" t="s">
        <v>66</v>
      </c>
      <c r="G174" s="11">
        <v>0.25</v>
      </c>
      <c r="H174" s="64">
        <f>IF($C$204&lt;4,IF($E$201&lt;2,0,'Input-Output'!$E$13*0.264172/1000*Calculations!G174*0.4536),0)*IF($F$202=1,1-$G$198,IF($F$202=2,1-$G$199,IF($F$202=3,1-$G$200,IF($F$202=4,1-$G$201,0))))</f>
        <v>0</v>
      </c>
      <c r="I174" s="12" t="str">
        <f>IF($F$202=1,"C",IF($F$202=2,"E",IF($F$202=3,"D",IF($F$202=4,"E",0))))</f>
        <v>C</v>
      </c>
      <c r="M174" s="4"/>
      <c r="N174" s="2"/>
    </row>
    <row r="175" spans="3:14" ht="15">
      <c r="C175" s="9"/>
      <c r="D175" s="11"/>
      <c r="E175" s="48" t="s">
        <v>70</v>
      </c>
      <c r="F175" s="13" t="s">
        <v>69</v>
      </c>
      <c r="G175" s="53">
        <v>0.26</v>
      </c>
      <c r="H175" s="64">
        <f>IF($C$204&lt;4,IF($E$201&lt;2,0,'Input-Output'!$E$13*0.264172/1000*Calculations!G175*0.4536),0)</f>
        <v>0</v>
      </c>
      <c r="I175" s="12" t="s">
        <v>129</v>
      </c>
      <c r="M175" s="4"/>
      <c r="N175" s="2"/>
    </row>
    <row r="176" spans="3:14" ht="15">
      <c r="C176" s="9"/>
      <c r="D176" s="11"/>
      <c r="E176" s="48" t="s">
        <v>30</v>
      </c>
      <c r="F176" s="10" t="s">
        <v>66</v>
      </c>
      <c r="G176" s="54">
        <v>0.0033</v>
      </c>
      <c r="H176" s="64">
        <f>IF($C$204&lt;4,IF($E$201&lt;2,0,'Input-Output'!$E$13*0.264172/1000*Calculations!G176*0.4536),0)</f>
        <v>0</v>
      </c>
      <c r="I176" s="12" t="s">
        <v>129</v>
      </c>
      <c r="M176" s="4"/>
      <c r="N176" s="2"/>
    </row>
    <row r="177" spans="3:14" ht="15.75" thickBot="1">
      <c r="C177" s="9"/>
      <c r="D177" s="11"/>
      <c r="E177" s="48" t="s">
        <v>31</v>
      </c>
      <c r="F177" s="10" t="s">
        <v>71</v>
      </c>
      <c r="G177" s="54">
        <v>0.061</v>
      </c>
      <c r="H177" s="64">
        <f>IF($C$204&lt;4,IF($E$201&lt;2,0,'Input-Output'!$E$13*0.264172/1000*Calculations!G177*0.4536),0)</f>
        <v>0</v>
      </c>
      <c r="I177" s="12" t="s">
        <v>129</v>
      </c>
      <c r="M177" s="4"/>
      <c r="N177" s="2"/>
    </row>
    <row r="178" spans="3:14" ht="33.75" thickBot="1">
      <c r="C178" s="5" t="s">
        <v>13</v>
      </c>
      <c r="D178" s="65"/>
      <c r="E178" s="55" t="s">
        <v>8</v>
      </c>
      <c r="F178" s="6" t="s">
        <v>9</v>
      </c>
      <c r="G178" s="7" t="s">
        <v>112</v>
      </c>
      <c r="H178" s="86" t="s">
        <v>62</v>
      </c>
      <c r="I178" s="56" t="s">
        <v>126</v>
      </c>
      <c r="M178" s="4"/>
      <c r="N178" s="2"/>
    </row>
    <row r="179" spans="3:14" ht="15">
      <c r="C179" s="9" t="s">
        <v>25</v>
      </c>
      <c r="D179" s="11"/>
      <c r="E179" s="189" t="s">
        <v>201</v>
      </c>
      <c r="F179" s="194" t="s">
        <v>66</v>
      </c>
      <c r="G179" s="11">
        <v>3</v>
      </c>
      <c r="H179" s="89">
        <f>IF($C$204&gt;3,0,'Input-Output'!$E$16/1000000000000*Calculations!G179*0.4536)</f>
        <v>0</v>
      </c>
      <c r="I179" s="14" t="s">
        <v>129</v>
      </c>
      <c r="M179" s="4"/>
      <c r="N179" s="2"/>
    </row>
    <row r="180" spans="3:14" ht="15">
      <c r="C180" s="9"/>
      <c r="D180" s="11"/>
      <c r="E180" s="48" t="s">
        <v>210</v>
      </c>
      <c r="F180" s="10" t="s">
        <v>66</v>
      </c>
      <c r="G180" s="11">
        <v>3</v>
      </c>
      <c r="H180" s="89">
        <f>IF($C$204&gt;3,0,'Input-Output'!$E$16/1000000000000*Calculations!G180*0.4536)</f>
        <v>0</v>
      </c>
      <c r="I180" s="12" t="s">
        <v>129</v>
      </c>
      <c r="M180" s="4"/>
      <c r="N180" s="2"/>
    </row>
    <row r="181" spans="3:14" ht="15">
      <c r="C181" s="9"/>
      <c r="D181" s="11"/>
      <c r="E181" s="189" t="s">
        <v>197</v>
      </c>
      <c r="F181" s="194" t="s">
        <v>66</v>
      </c>
      <c r="G181" s="11">
        <v>9</v>
      </c>
      <c r="H181" s="89">
        <f>IF($C$204&gt;3,0,'Input-Output'!$E$16/1000000000000*Calculations!G181*0.4536)</f>
        <v>0</v>
      </c>
      <c r="I181" s="12" t="s">
        <v>129</v>
      </c>
      <c r="M181" s="4"/>
      <c r="N181" s="2"/>
    </row>
    <row r="182" spans="3:14" ht="15">
      <c r="C182" s="9"/>
      <c r="D182" s="11"/>
      <c r="E182" s="189" t="s">
        <v>199</v>
      </c>
      <c r="F182" s="194" t="s">
        <v>66</v>
      </c>
      <c r="G182" s="11">
        <v>3</v>
      </c>
      <c r="H182" s="89">
        <f>IF($C$204&gt;3,0,'Input-Output'!$E$16/1000000000000*Calculations!G182*0.4536)</f>
        <v>0</v>
      </c>
      <c r="I182" s="12" t="s">
        <v>129</v>
      </c>
      <c r="M182" s="4"/>
      <c r="N182" s="2"/>
    </row>
    <row r="183" spans="3:14" ht="15">
      <c r="C183" s="9"/>
      <c r="D183" s="11"/>
      <c r="E183" s="189" t="s">
        <v>198</v>
      </c>
      <c r="F183" s="194" t="s">
        <v>66</v>
      </c>
      <c r="G183" s="11">
        <v>6</v>
      </c>
      <c r="H183" s="89">
        <f>IF($C$204&gt;3,0,'Input-Output'!$E$16/1000000000000*Calculations!G183*0.4536)</f>
        <v>0</v>
      </c>
      <c r="I183" s="12" t="s">
        <v>129</v>
      </c>
      <c r="M183" s="4"/>
      <c r="N183" s="2"/>
    </row>
    <row r="184" spans="3:14" ht="15.75" thickBot="1">
      <c r="C184" s="16"/>
      <c r="D184" s="17"/>
      <c r="E184" s="192" t="s">
        <v>200</v>
      </c>
      <c r="F184" s="196" t="s">
        <v>66</v>
      </c>
      <c r="G184" s="17">
        <v>3</v>
      </c>
      <c r="H184" s="90">
        <f>IF($C$204&gt;3,0,'Input-Output'!$E$16/1000000000000*Calculations!G184*0.4536)</f>
        <v>0</v>
      </c>
      <c r="I184" s="18" t="s">
        <v>129</v>
      </c>
      <c r="M184" s="4"/>
      <c r="N184" s="2"/>
    </row>
    <row r="185" spans="3:14" ht="15">
      <c r="C185" s="2" t="s">
        <v>117</v>
      </c>
      <c r="F185" s="3"/>
      <c r="G185" s="4"/>
      <c r="M185" s="4"/>
      <c r="N185" s="2"/>
    </row>
    <row r="186" spans="3:9" ht="36" customHeight="1">
      <c r="C186" s="260" t="s">
        <v>121</v>
      </c>
      <c r="D186" s="260"/>
      <c r="E186" s="260"/>
      <c r="F186" s="260"/>
      <c r="G186" s="260"/>
      <c r="H186" s="260"/>
      <c r="I186" s="260"/>
    </row>
    <row r="187" spans="3:8" ht="15">
      <c r="C187" s="67" t="s">
        <v>119</v>
      </c>
      <c r="D187" s="71"/>
      <c r="E187" s="71"/>
      <c r="F187" s="71"/>
      <c r="G187" s="71"/>
      <c r="H187" s="71"/>
    </row>
    <row r="188" spans="3:8" ht="15">
      <c r="C188" s="67"/>
      <c r="D188" s="71"/>
      <c r="E188" s="71"/>
      <c r="F188" s="71"/>
      <c r="G188" s="71"/>
      <c r="H188" s="71"/>
    </row>
    <row r="189" spans="3:8" ht="15">
      <c r="C189" s="81" t="s">
        <v>141</v>
      </c>
      <c r="D189" s="71"/>
      <c r="E189" s="71"/>
      <c r="F189" s="71"/>
      <c r="G189" s="71"/>
      <c r="H189" s="71"/>
    </row>
    <row r="190" spans="3:8" ht="15">
      <c r="C190" s="67"/>
      <c r="D190" s="71"/>
      <c r="E190" s="71"/>
      <c r="F190" s="71"/>
      <c r="G190" s="71"/>
      <c r="H190" s="71"/>
    </row>
    <row r="191" spans="3:8" ht="15">
      <c r="C191" s="67" t="s">
        <v>163</v>
      </c>
      <c r="D191" s="71"/>
      <c r="E191" s="71"/>
      <c r="F191" s="71"/>
      <c r="G191" s="71"/>
      <c r="H191" s="71"/>
    </row>
    <row r="192" spans="4:8" ht="18">
      <c r="D192" s="82" t="s">
        <v>142</v>
      </c>
      <c r="E192" s="67" t="s">
        <v>143</v>
      </c>
      <c r="F192" s="71"/>
      <c r="G192" s="71"/>
      <c r="H192" s="71"/>
    </row>
    <row r="193" spans="3:8" ht="18">
      <c r="C193" s="67"/>
      <c r="D193" s="83" t="s">
        <v>123</v>
      </c>
      <c r="E193" s="67" t="s">
        <v>144</v>
      </c>
      <c r="F193" s="71"/>
      <c r="G193" s="71"/>
      <c r="H193" s="71"/>
    </row>
    <row r="194" spans="3:8" ht="15">
      <c r="C194" s="67"/>
      <c r="D194" s="82" t="s">
        <v>145</v>
      </c>
      <c r="E194" s="85">
        <f>1000*0.264172*(8.03*1+0.37)/1000*0.4536</f>
        <v>1.00655872128</v>
      </c>
      <c r="F194" s="71"/>
      <c r="G194" s="71"/>
      <c r="H194" s="71"/>
    </row>
    <row r="196" ht="15.75" thickBot="1"/>
    <row r="197" spans="3:7" ht="15.75" thickBot="1">
      <c r="C197" s="47" t="s">
        <v>0</v>
      </c>
      <c r="D197" s="75">
        <f>'Input-Output'!E12</f>
        <v>0</v>
      </c>
      <c r="E197" s="6" t="s">
        <v>10</v>
      </c>
      <c r="F197" s="63" t="s">
        <v>14</v>
      </c>
      <c r="G197" s="8" t="s">
        <v>120</v>
      </c>
    </row>
    <row r="198" spans="3:7" ht="15">
      <c r="C198" s="149" t="s">
        <v>1</v>
      </c>
      <c r="D198" s="150"/>
      <c r="E198" s="151" t="s">
        <v>1</v>
      </c>
      <c r="F198" s="150" t="s">
        <v>12</v>
      </c>
      <c r="G198" s="152">
        <v>0</v>
      </c>
    </row>
    <row r="199" spans="3:7" ht="15">
      <c r="C199" s="149" t="s">
        <v>2</v>
      </c>
      <c r="D199" s="150"/>
      <c r="E199" s="151" t="s">
        <v>11</v>
      </c>
      <c r="F199" s="150" t="s">
        <v>109</v>
      </c>
      <c r="G199" s="153">
        <v>0.992</v>
      </c>
    </row>
    <row r="200" spans="3:7" ht="15">
      <c r="C200" s="149" t="s">
        <v>3</v>
      </c>
      <c r="D200" s="150"/>
      <c r="E200" s="151" t="s">
        <v>12</v>
      </c>
      <c r="F200" s="150" t="s">
        <v>110</v>
      </c>
      <c r="G200" s="152">
        <v>0.94</v>
      </c>
    </row>
    <row r="201" spans="3:7" ht="15">
      <c r="C201" s="149" t="s">
        <v>4</v>
      </c>
      <c r="D201" s="150"/>
      <c r="E201" s="151">
        <v>3</v>
      </c>
      <c r="F201" s="150" t="s">
        <v>111</v>
      </c>
      <c r="G201" s="152">
        <v>0.8</v>
      </c>
    </row>
    <row r="202" spans="3:7" ht="15">
      <c r="C202" s="149" t="s">
        <v>5</v>
      </c>
      <c r="D202" s="150"/>
      <c r="E202" s="151"/>
      <c r="F202" s="150">
        <v>1</v>
      </c>
      <c r="G202" s="154"/>
    </row>
    <row r="203" spans="3:7" ht="15">
      <c r="C203" s="149" t="s">
        <v>6</v>
      </c>
      <c r="D203" s="150"/>
      <c r="E203" s="151"/>
      <c r="F203" s="150"/>
      <c r="G203" s="154"/>
    </row>
    <row r="204" spans="3:7" ht="15.75" thickBot="1">
      <c r="C204" s="155">
        <v>1</v>
      </c>
      <c r="D204" s="156"/>
      <c r="E204" s="157"/>
      <c r="F204" s="156"/>
      <c r="G204" s="158"/>
    </row>
    <row r="206" ht="15.75"/>
    <row r="207" ht="15.75"/>
    <row r="208" spans="6:8" ht="15.75">
      <c r="F208" s="78"/>
      <c r="G208" s="79"/>
      <c r="H208" s="79"/>
    </row>
  </sheetData>
  <sheetProtection sheet="1" objects="1" scenarios="1"/>
  <mergeCells count="3">
    <mergeCell ref="C186:I186"/>
    <mergeCell ref="C5:G5"/>
    <mergeCell ref="C6:G6"/>
  </mergeCells>
  <printOptions/>
  <pageMargins left="0.7" right="0.7" top="0.75" bottom="0.75" header="0.3" footer="0.3"/>
  <pageSetup horizontalDpi="600" verticalDpi="600" orientation="portrait" scale="43" r:id="rId2"/>
  <drawing r:id="rId1"/>
</worksheet>
</file>

<file path=xl/worksheets/sheet5.xml><?xml version="1.0" encoding="utf-8"?>
<worksheet xmlns="http://schemas.openxmlformats.org/spreadsheetml/2006/main" xmlns:r="http://schemas.openxmlformats.org/officeDocument/2006/relationships">
  <sheetPr>
    <tabColor indexed="56"/>
  </sheetPr>
  <dimension ref="A1:D29"/>
  <sheetViews>
    <sheetView zoomScalePageLayoutView="0" workbookViewId="0" topLeftCell="A1">
      <selection activeCell="A1" sqref="A1"/>
    </sheetView>
  </sheetViews>
  <sheetFormatPr defaultColWidth="9.140625" defaultRowHeight="15"/>
  <cols>
    <col min="1" max="1" width="6.57421875" style="129" customWidth="1"/>
    <col min="2" max="2" width="16.7109375" style="129" customWidth="1"/>
    <col min="3" max="3" width="101.421875" style="1" customWidth="1"/>
    <col min="4" max="16384" width="9.140625" style="1" customWidth="1"/>
  </cols>
  <sheetData>
    <row r="1" spans="1:3" ht="46.5" customHeight="1">
      <c r="A1" s="173"/>
      <c r="B1" s="173"/>
      <c r="C1" s="72"/>
    </row>
    <row r="2" spans="1:3" ht="15">
      <c r="A2" s="130"/>
      <c r="B2" s="130"/>
      <c r="C2" s="73" t="s">
        <v>125</v>
      </c>
    </row>
    <row r="3" ht="19.5" customHeight="1" thickBot="1">
      <c r="C3" s="1" t="str">
        <f>Instructions!C4</f>
        <v>Version 3.1, Last Updated: Mar, 2014  JA, YS, &amp; ZI</v>
      </c>
    </row>
    <row r="4" spans="3:4" ht="36" customHeight="1" thickBot="1">
      <c r="C4" s="105" t="s">
        <v>164</v>
      </c>
      <c r="D4" s="80"/>
    </row>
    <row r="5" spans="3:4" ht="16.5" thickBot="1">
      <c r="C5" s="102"/>
      <c r="D5" s="80"/>
    </row>
    <row r="6" ht="31.5">
      <c r="C6" s="227" t="s">
        <v>148</v>
      </c>
    </row>
    <row r="7" ht="15.75">
      <c r="C7" s="228" t="s">
        <v>147</v>
      </c>
    </row>
    <row r="8" ht="15.75" thickBot="1">
      <c r="C8" s="229"/>
    </row>
    <row r="9" ht="15"/>
    <row r="10" ht="23.25" thickBot="1">
      <c r="C10" s="206" t="s">
        <v>216</v>
      </c>
    </row>
    <row r="11" ht="30.75" customHeight="1">
      <c r="C11" s="207" t="s">
        <v>217</v>
      </c>
    </row>
    <row r="12" ht="48.75" customHeight="1">
      <c r="C12" s="208" t="s">
        <v>218</v>
      </c>
    </row>
    <row r="13" ht="42.75" customHeight="1">
      <c r="C13" s="208" t="s">
        <v>219</v>
      </c>
    </row>
    <row r="14" ht="28.5" customHeight="1">
      <c r="C14" s="208" t="s">
        <v>220</v>
      </c>
    </row>
    <row r="15" ht="6.75" customHeight="1" thickBot="1">
      <c r="C15" s="209"/>
    </row>
    <row r="16" ht="18.75" customHeight="1">
      <c r="C16" s="210" t="s">
        <v>221</v>
      </c>
    </row>
    <row r="17" ht="48.75" customHeight="1">
      <c r="C17" s="117"/>
    </row>
    <row r="18" ht="12" customHeight="1">
      <c r="C18" s="117"/>
    </row>
    <row r="19" ht="12" customHeight="1">
      <c r="C19" s="117"/>
    </row>
    <row r="20" ht="12" customHeight="1">
      <c r="C20" s="116"/>
    </row>
    <row r="21" ht="12" customHeight="1">
      <c r="C21" s="116"/>
    </row>
    <row r="22" ht="15.75">
      <c r="C22" s="159" t="s">
        <v>171</v>
      </c>
    </row>
    <row r="23" ht="15.75" thickBot="1">
      <c r="C23" s="117"/>
    </row>
    <row r="24" ht="65.25" thickBot="1">
      <c r="C24" s="160" t="s">
        <v>172</v>
      </c>
    </row>
    <row r="25" ht="14.25">
      <c r="C25" s="116"/>
    </row>
    <row r="26" ht="14.25">
      <c r="C26" s="116"/>
    </row>
    <row r="27" ht="14.25">
      <c r="C27" s="116"/>
    </row>
    <row r="28" ht="14.25">
      <c r="C28" s="116"/>
    </row>
    <row r="29" ht="14.25">
      <c r="C29" s="161"/>
    </row>
  </sheetData>
  <sheetProtection sheet="1" objects="1" scenarios="1"/>
  <hyperlinks>
    <hyperlink ref="C7" r:id="rId1" display="http:\www.epa.gov\ttn\chief\ap42\ch01\final\c01s03.pdf"/>
    <hyperlink ref="C16" r:id="rId2" display="1 For details refer to the Environmental Reporting and Disclosure Bylaw available at the ChemTRAC website."/>
  </hyperlinks>
  <printOptions/>
  <pageMargins left="0.7" right="0.7" top="0.75" bottom="0.75" header="0.3" footer="0.3"/>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Pinchin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McDonald</dc:creator>
  <cp:keywords/>
  <dc:description/>
  <cp:lastModifiedBy>bmohamme</cp:lastModifiedBy>
  <cp:lastPrinted>2009-09-30T18:56:44Z</cp:lastPrinted>
  <dcterms:created xsi:type="dcterms:W3CDTF">2009-06-23T15:57:43Z</dcterms:created>
  <dcterms:modified xsi:type="dcterms:W3CDTF">2014-03-25T19:00:09Z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