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20" yWindow="65524" windowWidth="7668" windowHeight="8292" activeTab="0"/>
  </bookViews>
  <sheets>
    <sheet name="Instructions" sheetId="1" r:id="rId1"/>
    <sheet name="Input-Output" sheetId="2" r:id="rId2"/>
    <sheet name="Calculations" sheetId="3" r:id="rId3"/>
    <sheet name="References" sheetId="4" r:id="rId4"/>
  </sheets>
  <externalReferences>
    <externalReference r:id="rId7"/>
  </externalReferences>
  <definedNames>
    <definedName name="Dryers">'Calculations'!$F$36:$F$39</definedName>
    <definedName name="Electrode">'[1]Calculations'!$A$30:$A$79</definedName>
    <definedName name="_xlnm.Print_Area" localSheetId="0">'Instructions'!$C$1:$D$30</definedName>
    <definedName name="Process">'[1]Calculations'!$A$20:$A$27</definedName>
    <definedName name="products">'Calculations'!$E$36:$E$39</definedName>
    <definedName name="resin">'Calculations'!$C$36:$C$39</definedName>
    <definedName name="units">'Calculations'!$D$36:$D$38</definedName>
  </definedNames>
  <calcPr fullCalcOnLoad="1"/>
</workbook>
</file>

<file path=xl/sharedStrings.xml><?xml version="1.0" encoding="utf-8"?>
<sst xmlns="http://schemas.openxmlformats.org/spreadsheetml/2006/main" count="404" uniqueCount="196">
  <si>
    <t>THC (as carbon)</t>
  </si>
  <si>
    <t>Contaminant</t>
  </si>
  <si>
    <t>CAS #</t>
  </si>
  <si>
    <t>VOC (as propane)</t>
  </si>
  <si>
    <t>Acetaldehyde</t>
  </si>
  <si>
    <t>Acetone</t>
  </si>
  <si>
    <t>Formaldehyde</t>
  </si>
  <si>
    <t>75-07-0</t>
  </si>
  <si>
    <t>67-64-1</t>
  </si>
  <si>
    <t>50-00-0</t>
  </si>
  <si>
    <t>Methanol</t>
  </si>
  <si>
    <t>67-56-1</t>
  </si>
  <si>
    <t>Methyl isobutyl ketone</t>
  </si>
  <si>
    <t>108-10-1</t>
  </si>
  <si>
    <t>Phenol</t>
  </si>
  <si>
    <t>108-95-2</t>
  </si>
  <si>
    <t>Process</t>
  </si>
  <si>
    <t>Veneer dryer, indirect heated, heated zones</t>
  </si>
  <si>
    <t>Veneer dryer, direct wood-fired, heated zones</t>
  </si>
  <si>
    <t>Veneer dryer, direct wood-fired, cooling sections</t>
  </si>
  <si>
    <t>Plywood press - hot press, UF resin</t>
  </si>
  <si>
    <t>Dryers</t>
  </si>
  <si>
    <t>Indirect-Heated</t>
  </si>
  <si>
    <t>Are veneer dryers indirect-heated or direct-fired?</t>
  </si>
  <si>
    <t>Quantity of wood processed:</t>
  </si>
  <si>
    <t>Annual Emissions (kg/yr)</t>
  </si>
  <si>
    <t>n/a</t>
  </si>
  <si>
    <t>Dust Collectors</t>
  </si>
  <si>
    <t>Process Area</t>
  </si>
  <si>
    <t>Number of Units</t>
  </si>
  <si>
    <t>Airflow Rate (cfm)</t>
  </si>
  <si>
    <t>Example:</t>
  </si>
  <si>
    <t>Debarking</t>
  </si>
  <si>
    <t>Total</t>
  </si>
  <si>
    <t>Methyl Isobutyl Ketone</t>
  </si>
  <si>
    <t>Other Substances</t>
  </si>
  <si>
    <t>Resin</t>
  </si>
  <si>
    <t>Urea Formaldehyde Resin</t>
  </si>
  <si>
    <t>Phenol Formaldehyde Resin</t>
  </si>
  <si>
    <t>What type of resin is used?</t>
  </si>
  <si>
    <t>Other</t>
  </si>
  <si>
    <t>Select</t>
  </si>
  <si>
    <t>=</t>
  </si>
  <si>
    <t>board feet</t>
  </si>
  <si>
    <t>Quantity of resin used?</t>
  </si>
  <si>
    <t>L</t>
  </si>
  <si>
    <t>Units</t>
  </si>
  <si>
    <t>Select Unit</t>
  </si>
  <si>
    <t xml:space="preserve"> </t>
  </si>
  <si>
    <t>Hardwood Veneer and Plywood Manufacturing</t>
  </si>
  <si>
    <t>Operating Schedule</t>
  </si>
  <si>
    <t>Releases (kg/yr)</t>
  </si>
  <si>
    <t>Sample Calculations:</t>
  </si>
  <si>
    <t>PM Emission Rate =</t>
  </si>
  <si>
    <t>X 3600 s/hr X</t>
  </si>
  <si>
    <t>Summary of Calculations</t>
  </si>
  <si>
    <t>Sample Calculations</t>
  </si>
  <si>
    <t>THC Releases =</t>
  </si>
  <si>
    <t>Veneer dryer, indirect heated, cooling sections</t>
  </si>
  <si>
    <t>kg</t>
  </si>
  <si>
    <t>Quantity of Resin Used X 50%</t>
  </si>
  <si>
    <t>Quantity of VOCs Used* =</t>
  </si>
  <si>
    <t>gallons (US)</t>
  </si>
  <si>
    <t>pounds</t>
  </si>
  <si>
    <t>ounces</t>
  </si>
  <si>
    <t>grams</t>
  </si>
  <si>
    <t>tons (US)</t>
  </si>
  <si>
    <t>tons (UK)</t>
  </si>
  <si>
    <t>tonnes (metric)</t>
  </si>
  <si>
    <t>Products</t>
  </si>
  <si>
    <t>Veneer Only</t>
  </si>
  <si>
    <t>Plywood Only</t>
  </si>
  <si>
    <t>Both Veneer and Plywood</t>
  </si>
  <si>
    <t>Product produced:</t>
  </si>
  <si>
    <t>Please complete the INPUT tables below</t>
  </si>
  <si>
    <t>Alpha-Pinene</t>
  </si>
  <si>
    <t>80-56-8</t>
  </si>
  <si>
    <t>Beta-Pinene</t>
  </si>
  <si>
    <t>127-91-3</t>
  </si>
  <si>
    <t>Limonene</t>
  </si>
  <si>
    <t>138-86-3</t>
  </si>
  <si>
    <t>Methyl ethyl ketone</t>
  </si>
  <si>
    <t>78-93-3</t>
  </si>
  <si>
    <t>Methyl Ethyl Ketone</t>
  </si>
  <si>
    <t>Particulate Matter 2.5 (PM2.5)</t>
  </si>
  <si>
    <t>Note (1) -  As per California Environmental Protection Agency, PM2.5 is estimated to be 79% of PM10 emissions for plywood industry</t>
  </si>
  <si>
    <t>Note (2) - As per California Environmental Protection Agency, PM10 is estimated to be 61% of PM emissions for plywood industry</t>
  </si>
  <si>
    <t>References</t>
  </si>
  <si>
    <t>http://www.epa.gov/ttn/chief/ap42/ch10/final/c10s05.pdf</t>
  </si>
  <si>
    <t>Data Quality</t>
  </si>
  <si>
    <t>Carbon Monoxide</t>
  </si>
  <si>
    <t>E</t>
  </si>
  <si>
    <t>630-08-0</t>
  </si>
  <si>
    <t>D</t>
  </si>
  <si>
    <t>PM</t>
  </si>
  <si>
    <t>Particulate Matter (Total)</t>
  </si>
  <si>
    <t xml:space="preserve">VOC and organic compound emission factors and an assessment of their data quality are provided in and the US EPA AP-42 "Plywood Manufacturing", Section 10.5, 2002 </t>
  </si>
  <si>
    <t xml:space="preserve">Particulate matter emission factors from dust collectors are provided in MOE Publication #3614e03 "Procedure for Preparing an ESDM Report", 2009 </t>
  </si>
  <si>
    <t>http://www.ene.gov.on.ca/envision/gp/3614e03.pdf</t>
  </si>
  <si>
    <t xml:space="preserve">An assessment of resin compositions is based on MSDSs provided by Arclin Performance Applied </t>
  </si>
  <si>
    <t>http://www.arclin.com/products/ourProducts.html</t>
  </si>
  <si>
    <t xml:space="preserve">Chimplast </t>
  </si>
  <si>
    <t>http://www.ucp.ru/en/customers/products/himprir/fenolsmola/</t>
  </si>
  <si>
    <t xml:space="preserve">Exim Corporation </t>
  </si>
  <si>
    <t>http://www.eximcorp.com/v2/1024x768/homepage.htm</t>
  </si>
  <si>
    <t xml:space="preserve">Conversion factors for PM10 and PM2.5 are estimated using data from the California Environmental Protection Agency  </t>
  </si>
  <si>
    <t>http://www.arb.ca.gov/app/emsinv/emseic_query.php?F_YR=2008&amp;F_DIV=-4&amp;F_SEASON=A&amp;SP=2009&amp;SPN=2009_Almanac&amp;F_AREA=CA&amp;F_EICSUM=450</t>
  </si>
  <si>
    <t>* A review of resin MSDSs shows a concentration of formaldehyde &lt; 1%. As a result, the quantity used was not assessed. MSDSs also show the total VOC composition to be approximately 50% and the average specific gravity to be 1 kg/L.</t>
  </si>
  <si>
    <t>Note (4) - PM emissions for hardwood plywood manufacturing are not provided in the US EPA AP-42 document. It is therefore assumed that PM emissions can be accounted for by dust collectors onsite.</t>
  </si>
  <si>
    <r>
      <t>cubic feet (m</t>
    </r>
    <r>
      <rPr>
        <vertAlign val="superscript"/>
        <sz val="12"/>
        <rFont val="Times New Roman"/>
        <family val="1"/>
      </rPr>
      <t>3</t>
    </r>
    <r>
      <rPr>
        <sz val="12"/>
        <rFont val="Times New Roman"/>
        <family val="1"/>
      </rPr>
      <t>)</t>
    </r>
  </si>
  <si>
    <r>
      <t>m</t>
    </r>
    <r>
      <rPr>
        <vertAlign val="superscript"/>
        <sz val="12"/>
        <rFont val="Times New Roman"/>
        <family val="1"/>
      </rPr>
      <t>3</t>
    </r>
  </si>
  <si>
    <r>
      <t>Particulate Matter 2.5 (PM2.5)</t>
    </r>
    <r>
      <rPr>
        <vertAlign val="superscript"/>
        <sz val="12"/>
        <rFont val="Times New Roman"/>
        <family val="1"/>
      </rPr>
      <t>(1)</t>
    </r>
  </si>
  <si>
    <r>
      <t>Particulate Matter 10 (PM10)</t>
    </r>
    <r>
      <rPr>
        <vertAlign val="superscript"/>
        <sz val="12"/>
        <rFont val="Times New Roman"/>
        <family val="1"/>
      </rPr>
      <t>(2)</t>
    </r>
  </si>
  <si>
    <t>Emission Factor (lb/MSF 3/8)</t>
  </si>
  <si>
    <r>
      <t>Emission Factor (kg/m</t>
    </r>
    <r>
      <rPr>
        <b/>
        <vertAlign val="superscript"/>
        <sz val="12"/>
        <rFont val="Times New Roman"/>
        <family val="1"/>
      </rPr>
      <t>3</t>
    </r>
    <r>
      <rPr>
        <b/>
        <sz val="12"/>
        <rFont val="Times New Roman"/>
        <family val="1"/>
      </rPr>
      <t>)</t>
    </r>
  </si>
  <si>
    <r>
      <t>Plywood press - hot press, PF resin</t>
    </r>
    <r>
      <rPr>
        <vertAlign val="superscript"/>
        <sz val="12"/>
        <rFont val="Times New Roman"/>
        <family val="1"/>
      </rPr>
      <t>(3)</t>
    </r>
  </si>
  <si>
    <r>
      <t>If 10,000 m</t>
    </r>
    <r>
      <rPr>
        <vertAlign val="superscript"/>
        <sz val="12"/>
        <rFont val="Times New Roman"/>
        <family val="1"/>
      </rPr>
      <t>3</t>
    </r>
    <r>
      <rPr>
        <sz val="12"/>
        <rFont val="Times New Roman"/>
        <family val="1"/>
      </rPr>
      <t xml:space="preserve"> of wood is processed, with indirect-heated veneer dryers, and using urea formaldehyde resin:</t>
    </r>
  </si>
  <si>
    <r>
      <t>Quantity processed (m</t>
    </r>
    <r>
      <rPr>
        <vertAlign val="superscript"/>
        <sz val="12"/>
        <rFont val="Times New Roman"/>
        <family val="1"/>
      </rPr>
      <t>3</t>
    </r>
    <r>
      <rPr>
        <sz val="12"/>
        <rFont val="Times New Roman"/>
        <family val="1"/>
      </rPr>
      <t>) X (Veneer dryer heated zone emission factor (kg/m</t>
    </r>
    <r>
      <rPr>
        <vertAlign val="superscript"/>
        <sz val="12"/>
        <rFont val="Times New Roman"/>
        <family val="1"/>
      </rPr>
      <t>3</t>
    </r>
    <r>
      <rPr>
        <sz val="12"/>
        <rFont val="Times New Roman"/>
        <family val="1"/>
      </rPr>
      <t>) + Veneer dryer cooling section emission factor (kg/m</t>
    </r>
    <r>
      <rPr>
        <vertAlign val="superscript"/>
        <sz val="12"/>
        <rFont val="Times New Roman"/>
        <family val="1"/>
      </rPr>
      <t>3</t>
    </r>
    <r>
      <rPr>
        <sz val="12"/>
        <rFont val="Times New Roman"/>
        <family val="1"/>
      </rPr>
      <t>) + Plywood press emission factor (kg/m</t>
    </r>
    <r>
      <rPr>
        <vertAlign val="superscript"/>
        <sz val="12"/>
        <rFont val="Times New Roman"/>
        <family val="1"/>
      </rPr>
      <t>3</t>
    </r>
    <r>
      <rPr>
        <sz val="12"/>
        <rFont val="Times New Roman"/>
        <family val="1"/>
      </rPr>
      <t>))</t>
    </r>
  </si>
  <si>
    <r>
      <t>10000 m</t>
    </r>
    <r>
      <rPr>
        <vertAlign val="superscript"/>
        <sz val="12"/>
        <rFont val="Times New Roman"/>
        <family val="1"/>
      </rPr>
      <t>3</t>
    </r>
    <r>
      <rPr>
        <sz val="12"/>
        <rFont val="Times New Roman"/>
        <family val="1"/>
      </rPr>
      <t xml:space="preserve"> X (0.115 kg/m</t>
    </r>
    <r>
      <rPr>
        <vertAlign val="superscript"/>
        <sz val="12"/>
        <rFont val="Times New Roman"/>
        <family val="1"/>
      </rPr>
      <t>3</t>
    </r>
    <r>
      <rPr>
        <sz val="12"/>
        <rFont val="Times New Roman"/>
        <family val="1"/>
      </rPr>
      <t xml:space="preserve"> + 0.31 kg/m</t>
    </r>
    <r>
      <rPr>
        <vertAlign val="superscript"/>
        <sz val="12"/>
        <rFont val="Times New Roman"/>
        <family val="1"/>
      </rPr>
      <t>3</t>
    </r>
    <r>
      <rPr>
        <sz val="12"/>
        <rFont val="Times New Roman"/>
        <family val="1"/>
      </rPr>
      <t xml:space="preserve"> + 0.0275 kg/m</t>
    </r>
    <r>
      <rPr>
        <vertAlign val="superscript"/>
        <sz val="12"/>
        <rFont val="Times New Roman"/>
        <family val="1"/>
      </rPr>
      <t>3</t>
    </r>
    <r>
      <rPr>
        <sz val="12"/>
        <rFont val="Times New Roman"/>
        <family val="1"/>
      </rPr>
      <t>)</t>
    </r>
  </si>
  <si>
    <r>
      <t>Dust Collectors (Data Quality Rating: C)</t>
    </r>
    <r>
      <rPr>
        <b/>
        <vertAlign val="superscript"/>
        <sz val="12"/>
        <rFont val="Times New Roman"/>
        <family val="1"/>
      </rPr>
      <t>(4)</t>
    </r>
  </si>
  <si>
    <r>
      <t>Emission Factor (mg/m</t>
    </r>
    <r>
      <rPr>
        <b/>
        <vertAlign val="superscript"/>
        <sz val="12"/>
        <rFont val="Times New Roman"/>
        <family val="1"/>
      </rPr>
      <t>3</t>
    </r>
    <r>
      <rPr>
        <b/>
        <sz val="12"/>
        <rFont val="Times New Roman"/>
        <family val="1"/>
      </rPr>
      <t>)</t>
    </r>
  </si>
  <si>
    <r>
      <t>Number of Units X Airflow Rate (cfm) X 1 m</t>
    </r>
    <r>
      <rPr>
        <vertAlign val="superscript"/>
        <sz val="12"/>
        <rFont val="Times New Roman"/>
        <family val="1"/>
      </rPr>
      <t>3</t>
    </r>
    <r>
      <rPr>
        <sz val="12"/>
        <rFont val="Times New Roman"/>
        <family val="1"/>
      </rPr>
      <t>/s / 2118.88 cfm X 3600 s/hr X hrs/day X days/week X weeks/yr X Emission Factor (mg/m</t>
    </r>
    <r>
      <rPr>
        <vertAlign val="superscript"/>
        <sz val="12"/>
        <rFont val="Times New Roman"/>
        <family val="1"/>
      </rPr>
      <t>3</t>
    </r>
    <r>
      <rPr>
        <sz val="12"/>
        <rFont val="Times New Roman"/>
        <family val="1"/>
      </rPr>
      <t>) X 1 kg/1000000 mg</t>
    </r>
  </si>
  <si>
    <r>
      <t>X 1 m</t>
    </r>
    <r>
      <rPr>
        <vertAlign val="superscript"/>
        <sz val="12"/>
        <rFont val="Times New Roman"/>
        <family val="1"/>
      </rPr>
      <t>3</t>
    </r>
    <r>
      <rPr>
        <sz val="12"/>
        <rFont val="Times New Roman"/>
        <family val="1"/>
      </rPr>
      <t>/s / 2118.88 cfm</t>
    </r>
  </si>
  <si>
    <r>
      <t>mg/m</t>
    </r>
    <r>
      <rPr>
        <vertAlign val="superscript"/>
        <sz val="12"/>
        <rFont val="Times New Roman"/>
        <family val="1"/>
      </rPr>
      <t>3</t>
    </r>
    <r>
      <rPr>
        <sz val="12"/>
        <rFont val="Times New Roman"/>
        <family val="1"/>
      </rPr>
      <t xml:space="preserve"> X 1 kg/1000000 mg</t>
    </r>
  </si>
  <si>
    <r>
      <t>m</t>
    </r>
    <r>
      <rPr>
        <vertAlign val="superscript"/>
        <sz val="12"/>
        <rFont val="Times New Roman"/>
        <family val="1"/>
      </rPr>
      <t>3</t>
    </r>
    <r>
      <rPr>
        <sz val="12"/>
        <rFont val="Times New Roman"/>
        <family val="1"/>
      </rPr>
      <t>/year</t>
    </r>
  </si>
  <si>
    <t>Direct-Fired (Natural Gas)</t>
  </si>
  <si>
    <t>Direct-Fired (Wood)</t>
  </si>
  <si>
    <r>
      <t>Veneer dryer, direct natural gas-fired, heated zones</t>
    </r>
    <r>
      <rPr>
        <vertAlign val="superscript"/>
        <sz val="12"/>
        <rFont val="Times New Roman"/>
        <family val="1"/>
      </rPr>
      <t>(4)</t>
    </r>
  </si>
  <si>
    <r>
      <t>Veneer dryer, direct natural gas-fired, cooling sections</t>
    </r>
    <r>
      <rPr>
        <vertAlign val="superscript"/>
        <sz val="12"/>
        <rFont val="Times New Roman"/>
        <family val="1"/>
      </rPr>
      <t>(4)</t>
    </r>
  </si>
  <si>
    <t>Note (4) - emissions factors for natural gas-fired hardwood veneer dryers were not provided in the AP-42 document. It is assumed that the ratio between emissions for these and wood-fired hardwood dryers would been the same as the ratio between emissions from natural gas-fired softwood veneer dryers and wood-fired softwood veneer dryers, and the emission factors were calculated accordingly</t>
  </si>
  <si>
    <t>Note (3) - emission factors are provided for softwood plywood press using PF resin. It was assumed that emissions would be similar for hardwood plywood press using PF resin</t>
  </si>
  <si>
    <t>How to use this calculator:</t>
  </si>
  <si>
    <t>Output summary:</t>
  </si>
  <si>
    <t>Other processes:</t>
  </si>
  <si>
    <t>Before you start make sure you have:</t>
  </si>
  <si>
    <t>- type and amount of resin used during the reporting year (litres or kilograms)</t>
  </si>
  <si>
    <t>- dust collector operating schedule for the reporting year</t>
  </si>
  <si>
    <t>- dust collector airflow rates (in cubic feet per minute)</t>
  </si>
  <si>
    <r>
      <t>1.</t>
    </r>
    <r>
      <rPr>
        <sz val="12"/>
        <color indexed="8"/>
        <rFont val="Times New Roman"/>
        <family val="1"/>
      </rPr>
      <t xml:space="preserve"> Click on the "Input-Output" Tab </t>
    </r>
  </si>
  <si>
    <r>
      <t>2.</t>
    </r>
    <r>
      <rPr>
        <sz val="12"/>
        <color indexed="8"/>
        <rFont val="Times New Roman"/>
        <family val="1"/>
      </rPr>
      <t xml:space="preserve"> Fill out the appropriate amounts in the yellow boxes</t>
    </r>
  </si>
  <si>
    <r>
      <t>1.</t>
    </r>
    <r>
      <rPr>
        <sz val="12"/>
        <color indexed="8"/>
        <rFont val="Times New Roman"/>
        <family val="1"/>
      </rPr>
      <t xml:space="preserve"> Enter the amount of wood processed during the reporting year</t>
    </r>
  </si>
  <si>
    <r>
      <t xml:space="preserve">2. </t>
    </r>
    <r>
      <rPr>
        <sz val="12"/>
        <color indexed="8"/>
        <rFont val="Times New Roman"/>
        <family val="1"/>
      </rPr>
      <t>Identify the products produced (either veneer or plywood, or both)</t>
    </r>
  </si>
  <si>
    <r>
      <t>3.</t>
    </r>
    <r>
      <rPr>
        <sz val="12"/>
        <color indexed="8"/>
        <rFont val="Times New Roman"/>
        <family val="1"/>
      </rPr>
      <t xml:space="preserve"> Identify the firing method (indirect or direct) and fuel (natural gas or wood) for veneer dryers</t>
    </r>
  </si>
  <si>
    <r>
      <t>4.</t>
    </r>
    <r>
      <rPr>
        <sz val="12"/>
        <color indexed="8"/>
        <rFont val="Times New Roman"/>
        <family val="1"/>
      </rPr>
      <t xml:space="preserve"> Identify the type of resin (urea formaldehyde, phenol formaldehyde, or other) used</t>
    </r>
  </si>
  <si>
    <r>
      <t>5.</t>
    </r>
    <r>
      <rPr>
        <sz val="12"/>
        <color indexed="8"/>
        <rFont val="Times New Roman"/>
        <family val="1"/>
      </rPr>
      <t xml:space="preserve"> Enter the amount of resin used during the reporting year</t>
    </r>
  </si>
  <si>
    <r>
      <t>6.</t>
    </r>
    <r>
      <rPr>
        <sz val="12"/>
        <color indexed="8"/>
        <rFont val="Times New Roman"/>
        <family val="1"/>
      </rPr>
      <t xml:space="preserve"> Enter the airflow rate for dust collectors onsite</t>
    </r>
  </si>
  <si>
    <r>
      <t>7.</t>
    </r>
    <r>
      <rPr>
        <sz val="12"/>
        <color indexed="8"/>
        <rFont val="Times New Roman"/>
        <family val="1"/>
      </rPr>
      <t xml:space="preserve"> Enter the operating schedule for each dust collector</t>
    </r>
  </si>
  <si>
    <r>
      <t>•</t>
    </r>
    <r>
      <rPr>
        <sz val="12"/>
        <rFont val="Times New Roman"/>
        <family val="1"/>
      </rPr>
      <t xml:space="preserve"> This page provides detailed calculations based on the information provided in the Input table. It also provides sample calculations and an assessment of emission factor data quality.</t>
    </r>
  </si>
  <si>
    <t xml:space="preserve">Unit Conversion Table </t>
  </si>
  <si>
    <t>This page provides all the reference information for the emission factors and assumptions used in the Calculations. Click on the links below to view the source documents.</t>
  </si>
  <si>
    <t>cubic metres per second</t>
  </si>
  <si>
    <t>cfm</t>
  </si>
  <si>
    <t>litres per minute</t>
  </si>
  <si>
    <t>litres per second</t>
  </si>
  <si>
    <t>cubic metres per hour</t>
  </si>
  <si>
    <t>OUTPUT SUMMARY (Only ChemTRAC priority substances)</t>
  </si>
  <si>
    <t>ChemTRAC Priority Substances</t>
  </si>
  <si>
    <r>
      <t>Note</t>
    </r>
    <r>
      <rPr>
        <i/>
        <sz val="12"/>
        <rFont val="Times New Roman"/>
        <family val="1"/>
      </rPr>
      <t>: some of these may not apply to your facility</t>
    </r>
  </si>
  <si>
    <r>
      <t>3.</t>
    </r>
    <r>
      <rPr>
        <sz val="12"/>
        <color indexed="8"/>
        <rFont val="Times New Roman"/>
        <family val="1"/>
      </rPr>
      <t xml:space="preserve"> Scroll down to view the Output Summary</t>
    </r>
  </si>
  <si>
    <r>
      <t xml:space="preserve">• </t>
    </r>
    <r>
      <rPr>
        <sz val="12"/>
        <rFont val="Times New Roman"/>
        <family val="1"/>
      </rPr>
      <t xml:space="preserve">If you have site specific emission factors you may use them in the table below. If you choose to insert your own emission factor ensure that the units have been converted accordingly. </t>
    </r>
  </si>
  <si>
    <t>Copyright (C) 2010, City of Toronto</t>
  </si>
  <si>
    <t>This tool is provided solely as an aid, and the City of Toronto makes no representation or warranty as to its applicability to your facility or to your obligation to comply with the Environmental Reporting and Disclosure Bylaw (Municipal Code Chapter 423). It is the responsibility of each facility owner or operator to take the necessary steps to ensure compliance with the bylaw.</t>
  </si>
  <si>
    <t xml:space="preserve">This table gives you the estimated quantity of ChemTRAC priority substances this process manufactured, processed, otherwise used and released for the reporting year. </t>
  </si>
  <si>
    <r>
      <rPr>
        <sz val="12"/>
        <rFont val="Times New Roman"/>
        <family val="1"/>
      </rPr>
      <t>If your facility has other activities or sources that MPO or release priority substances (chemicals), then you need to calculate the amounts of chemicals for these activities as well. Please go to  the</t>
    </r>
    <r>
      <rPr>
        <u val="single"/>
        <sz val="12"/>
        <color indexed="12"/>
        <rFont val="Times New Roman"/>
        <family val="1"/>
      </rPr>
      <t xml:space="preserve"> ChemTRAC website </t>
    </r>
    <r>
      <rPr>
        <sz val="12"/>
        <rFont val="Times New Roman"/>
        <family val="1"/>
      </rPr>
      <t>for other calculators and more information.</t>
    </r>
  </si>
  <si>
    <t>Processed</t>
  </si>
  <si>
    <r>
      <t>Manufactured</t>
    </r>
    <r>
      <rPr>
        <b/>
        <vertAlign val="superscript"/>
        <sz val="12"/>
        <rFont val="Times New Roman"/>
        <family val="1"/>
      </rPr>
      <t>1</t>
    </r>
  </si>
  <si>
    <r>
      <t>Processed</t>
    </r>
    <r>
      <rPr>
        <b/>
        <vertAlign val="superscript"/>
        <sz val="12"/>
        <rFont val="Times New Roman"/>
        <family val="1"/>
      </rPr>
      <t>1</t>
    </r>
  </si>
  <si>
    <r>
      <t>Otherwise Used</t>
    </r>
    <r>
      <rPr>
        <b/>
        <vertAlign val="superscript"/>
        <sz val="12"/>
        <rFont val="Times New Roman"/>
        <family val="1"/>
      </rPr>
      <t>1</t>
    </r>
  </si>
  <si>
    <r>
      <t>Released to Air</t>
    </r>
    <r>
      <rPr>
        <b/>
        <vertAlign val="superscript"/>
        <sz val="12"/>
        <rFont val="Times New Roman"/>
        <family val="1"/>
      </rPr>
      <t>1</t>
    </r>
  </si>
  <si>
    <t>Volatile Organic Compounds (VOCs)</t>
  </si>
  <si>
    <t>Manufactured</t>
  </si>
  <si>
    <t>Otherwise Used</t>
  </si>
  <si>
    <t>Released to Air</t>
  </si>
  <si>
    <t>Quantity (kg/yr)</t>
  </si>
  <si>
    <r>
      <rPr>
        <b/>
        <sz val="12"/>
        <rFont val="Times New Roman"/>
        <family val="1"/>
      </rPr>
      <t xml:space="preserve">Manufacture </t>
    </r>
    <r>
      <rPr>
        <sz val="12"/>
        <rFont val="Times New Roman"/>
        <family val="1"/>
      </rPr>
      <t xml:space="preserve">- </t>
    </r>
    <r>
      <rPr>
        <sz val="11"/>
        <rFont val="Times New Roman"/>
        <family val="1"/>
      </rPr>
      <t>To produce, prepare or compound a priority substance and includes the conincidental production of a priority.substance as a by-product.</t>
    </r>
  </si>
  <si>
    <r>
      <rPr>
        <b/>
        <sz val="12"/>
        <rFont val="Times New Roman"/>
        <family val="1"/>
      </rPr>
      <t>Process</t>
    </r>
    <r>
      <rPr>
        <sz val="12"/>
        <rFont val="Times New Roman"/>
        <family val="1"/>
      </rPr>
      <t xml:space="preserve"> - </t>
    </r>
    <r>
      <rPr>
        <sz val="11"/>
        <rFont val="Times New Roman"/>
        <family val="1"/>
      </rPr>
      <t>The preparation of a priority substance, after its manufacture, for commercial distribution and includes the preparation of a substance in the same physical state or chemical form as that received by the facility, or preparation which produces a change in physical state or chemical form.</t>
    </r>
  </si>
  <si>
    <r>
      <rPr>
        <b/>
        <sz val="12"/>
        <rFont val="Times New Roman"/>
        <family val="1"/>
      </rPr>
      <t>Otherwise Use</t>
    </r>
    <r>
      <rPr>
        <sz val="12"/>
        <rFont val="Times New Roman"/>
        <family val="1"/>
      </rPr>
      <t xml:space="preserve"> - </t>
    </r>
    <r>
      <rPr>
        <sz val="11"/>
        <rFont val="Times New Roman"/>
        <family val="1"/>
      </rPr>
      <t>Any use, disposal or release of a priority substance at a facility that does not fall under the definitions of "manufacture" or "process." This includes the use of the priority substance as a chemical processing aid, manufacturing aid or some other use.</t>
    </r>
  </si>
  <si>
    <r>
      <rPr>
        <b/>
        <sz val="12"/>
        <rFont val="Times New Roman"/>
        <family val="1"/>
      </rPr>
      <t xml:space="preserve">Release </t>
    </r>
    <r>
      <rPr>
        <sz val="12"/>
        <rFont val="Times New Roman"/>
        <family val="1"/>
      </rPr>
      <t>-</t>
    </r>
    <r>
      <rPr>
        <sz val="11"/>
        <rFont val="Times New Roman"/>
        <family val="1"/>
      </rPr>
      <t xml:space="preserve"> The emission or discharge of a priority substance, whether intentional, accidental or coincidental, from a facility into the environment.</t>
    </r>
  </si>
  <si>
    <r>
      <rPr>
        <vertAlign val="superscript"/>
        <sz val="12"/>
        <color indexed="8"/>
        <rFont val="Times New Roman"/>
        <family val="1"/>
      </rPr>
      <t>1</t>
    </r>
    <r>
      <rPr>
        <sz val="12"/>
        <color indexed="8"/>
        <rFont val="Times New Roman"/>
        <family val="1"/>
      </rPr>
      <t xml:space="preserve"> For details refer to the Environmental Reporting and Disclosure Bylaw available at the </t>
    </r>
    <r>
      <rPr>
        <u val="single"/>
        <sz val="12"/>
        <color indexed="48"/>
        <rFont val="Times New Roman"/>
        <family val="1"/>
      </rPr>
      <t>ChemTRAC website</t>
    </r>
    <r>
      <rPr>
        <sz val="12"/>
        <color indexed="8"/>
        <rFont val="Times New Roman"/>
        <family val="1"/>
      </rPr>
      <t>.</t>
    </r>
  </si>
  <si>
    <t>Once you have your estimates for activiti(es) or process(es), enter the amounts of MPO and release of each substance from each process into the "Calculation of Totals" calculator (available at www.toronto.ca/chemtrac) to determine if you need to report.</t>
  </si>
  <si>
    <t>Total MPO and Releases:</t>
  </si>
  <si>
    <r>
      <t>Definitions</t>
    </r>
    <r>
      <rPr>
        <b/>
        <vertAlign val="superscript"/>
        <sz val="14"/>
        <rFont val="Times New Roman"/>
        <family val="1"/>
      </rPr>
      <t>1</t>
    </r>
  </si>
  <si>
    <r>
      <t xml:space="preserve">• You may use the </t>
    </r>
    <r>
      <rPr>
        <b/>
        <sz val="12"/>
        <rFont val="Times New Roman"/>
        <family val="1"/>
      </rPr>
      <t>Calculation of Totals</t>
    </r>
    <r>
      <rPr>
        <sz val="12"/>
        <rFont val="Times New Roman"/>
        <family val="1"/>
      </rPr>
      <t xml:space="preserve"> spreadsheet to calculate the total.</t>
    </r>
  </si>
  <si>
    <t>- amount of wood processed during the reporting year (cubic metres)
- the type of veneer dryer used (indirect or direct-fired) and its fuel (wood or natural gas)</t>
  </si>
  <si>
    <t>(hr/day)</t>
  </si>
  <si>
    <t>(wk/yr)</t>
  </si>
  <si>
    <t>(day/wk)</t>
  </si>
  <si>
    <t>• Please provide all the information requested in the yellow cells. If a section does not apply to your facility, leave it blank.</t>
  </si>
  <si>
    <t xml:space="preserve">• To determine if you need to report, add the amounts shown in the Output Summary table to any other uses or releases from other processes or sources, if any, in your facility. Then you need to compare the total to the reporting thresholds. </t>
  </si>
  <si>
    <r>
      <t xml:space="preserve">• </t>
    </r>
    <r>
      <rPr>
        <sz val="12"/>
        <rFont val="Times New Roman"/>
        <family val="1"/>
      </rPr>
      <t xml:space="preserve">This page gathers information related to the processes at your facility and shows the estimated amounts of priority substances manufactured, processed, otherwise used (MPO) or released. </t>
    </r>
  </si>
  <si>
    <r>
      <rPr>
        <vertAlign val="superscript"/>
        <sz val="11"/>
        <rFont val="Times New Roman"/>
        <family val="1"/>
      </rPr>
      <t>1</t>
    </r>
    <r>
      <rPr>
        <sz val="11"/>
        <rFont val="Times New Roman"/>
        <family val="1"/>
      </rPr>
      <t xml:space="preserve"> Definitions available in the References tab</t>
    </r>
  </si>
  <si>
    <t>Input summary:</t>
  </si>
  <si>
    <r>
      <t xml:space="preserve">This page contains necessary instructions that will help you use this calculator to estimate the amount of priority substances and other chemicals that are manufactured, processed, otherwise used (MPO) and released during the manufacture of </t>
    </r>
    <r>
      <rPr>
        <b/>
        <sz val="12"/>
        <rFont val="Times New Roman"/>
        <family val="1"/>
      </rPr>
      <t>hardwood veneer and plywood.</t>
    </r>
  </si>
  <si>
    <t>Input-Output</t>
  </si>
  <si>
    <t>Version 3.0, Last updated: June 07, 2013 by AK &amp; ZI</t>
  </si>
  <si>
    <t>Calculation Tool for</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</si>
</sst>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General\ &quot;units X&quot;"/>
    <numFmt numFmtId="167" formatCode="General\ &quot;cfm X&quot;"/>
    <numFmt numFmtId="168" formatCode="General\ &quot;hrs/day X&quot;"/>
    <numFmt numFmtId="169" formatCode="General\ &quot;days/week X&quot;"/>
    <numFmt numFmtId="170" formatCode="General\ &quot;weeks/year&quot;"/>
    <numFmt numFmtId="171" formatCode="&quot;X &quot;General"/>
    <numFmt numFmtId="172" formatCode="General\ &quot;kg/yr&quot;"/>
    <numFmt numFmtId="173" formatCode="0.00\ &quot;kg/yr&quot;"/>
    <numFmt numFmtId="174" formatCode="General\ \X\ &quot;50%&quot;"/>
    <numFmt numFmtId="175" formatCode="0\ &quot;kg/yr&quot;"/>
    <numFmt numFmtId="176" formatCode="0.0"/>
    <numFmt numFmtId="177" formatCode="0.0000"/>
    <numFmt numFmtId="178" formatCode="0.00000"/>
    <numFmt numFmtId="179" formatCode="_(* #,##0.0_);_(* \(#,##0.0\);_(* &quot;-&quot;??_);_(@_)"/>
    <numFmt numFmtId="180" formatCode="_(* #,##0_);_(* \(#,##0\);_(* &quot;-&quot;??_);_(@_)"/>
  </numFmts>
  <fonts count="74">
    <font>
      <sz val="11"/>
      <color theme="1"/>
      <name val="Calibri"/>
      <family val="2"/>
    </font>
    <font>
      <sz val="10"/>
      <color indexed="8"/>
      <name val="Arial"/>
      <family val="2"/>
    </font>
    <font>
      <sz val="11"/>
      <color indexed="8"/>
      <name val="Calibri"/>
      <family val="2"/>
    </font>
    <font>
      <b/>
      <sz val="12"/>
      <color indexed="8"/>
      <name val="Times New Roman"/>
      <family val="1"/>
    </font>
    <font>
      <sz val="12"/>
      <color indexed="8"/>
      <name val="Times New Roman"/>
      <family val="1"/>
    </font>
    <font>
      <b/>
      <sz val="16"/>
      <color indexed="8"/>
      <name val="Times New Roman"/>
      <family val="1"/>
    </font>
    <font>
      <sz val="10"/>
      <name val="Times New Roman"/>
      <family val="1"/>
    </font>
    <font>
      <sz val="10"/>
      <name val="Arial"/>
      <family val="2"/>
    </font>
    <font>
      <sz val="12"/>
      <name val="Times New Roman"/>
      <family val="1"/>
    </font>
    <font>
      <b/>
      <sz val="16"/>
      <name val="Times New Roman"/>
      <family val="1"/>
    </font>
    <font>
      <b/>
      <sz val="12"/>
      <name val="Times New Roman"/>
      <family val="1"/>
    </font>
    <font>
      <vertAlign val="superscript"/>
      <sz val="12"/>
      <name val="Times New Roman"/>
      <family val="1"/>
    </font>
    <font>
      <b/>
      <vertAlign val="superscript"/>
      <sz val="12"/>
      <name val="Times New Roman"/>
      <family val="1"/>
    </font>
    <font>
      <i/>
      <sz val="12"/>
      <name val="Times New Roman"/>
      <family val="1"/>
    </font>
    <font>
      <b/>
      <sz val="14"/>
      <name val="Times New Roman"/>
      <family val="1"/>
    </font>
    <font>
      <u val="single"/>
      <sz val="12"/>
      <color indexed="12"/>
      <name val="Times New Roman"/>
      <family val="1"/>
    </font>
    <font>
      <sz val="12"/>
      <color indexed="8"/>
      <name val="Calibri"/>
      <family val="2"/>
    </font>
    <font>
      <u val="single"/>
      <sz val="14.3"/>
      <color indexed="12"/>
      <name val="Calibri"/>
      <family val="2"/>
    </font>
    <font>
      <sz val="8"/>
      <color indexed="8"/>
      <name val="Calibri"/>
      <family val="2"/>
    </font>
    <font>
      <sz val="14"/>
      <name val="Times New Roman"/>
      <family val="1"/>
    </font>
    <font>
      <sz val="10"/>
      <color indexed="8"/>
      <name val="Times New Roman"/>
      <family val="1"/>
    </font>
    <font>
      <b/>
      <i/>
      <sz val="12"/>
      <name val="Times New Roman"/>
      <family val="1"/>
    </font>
    <font>
      <sz val="11"/>
      <name val="Times New Roman"/>
      <family val="1"/>
    </font>
    <font>
      <vertAlign val="superscript"/>
      <sz val="12"/>
      <color indexed="8"/>
      <name val="Times New Roman"/>
      <family val="1"/>
    </font>
    <font>
      <u val="single"/>
      <sz val="12"/>
      <color indexed="48"/>
      <name val="Times New Roman"/>
      <family val="1"/>
    </font>
    <font>
      <b/>
      <vertAlign val="superscript"/>
      <sz val="14"/>
      <name val="Times New Roman"/>
      <family val="1"/>
    </font>
    <font>
      <vertAlign val="superscript"/>
      <sz val="11"/>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1"/>
      <color indexed="2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10"/>
      <name val="Times New Roman"/>
      <family val="1"/>
    </font>
    <font>
      <sz val="11"/>
      <color indexed="8"/>
      <name val="Times New Roman"/>
      <family val="1"/>
    </font>
    <font>
      <sz val="8"/>
      <name val="Tahoma"/>
      <family val="2"/>
    </font>
    <font>
      <b/>
      <sz val="7"/>
      <color indexed="8"/>
      <name val="Times New Roman"/>
      <family val="0"/>
    </font>
    <font>
      <sz val="11"/>
      <color indexed="9"/>
      <name val="Times New Roman"/>
      <family val="0"/>
    </font>
    <font>
      <b/>
      <sz val="11"/>
      <color indexed="8"/>
      <name val="Times New Roman"/>
      <family val="0"/>
    </font>
    <font>
      <b/>
      <sz val="11"/>
      <color indexed="9"/>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Times New Roman"/>
      <family val="1"/>
    </font>
    <font>
      <b/>
      <sz val="12"/>
      <color rgb="FFFF0000"/>
      <name val="Times New Roman"/>
      <family val="1"/>
    </font>
    <font>
      <sz val="11"/>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
      <patternFill patternType="solid">
        <fgColor indexed="31"/>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indexed="51"/>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bottom/>
    </border>
    <border>
      <left/>
      <right/>
      <top style="medium"/>
      <bottom/>
    </border>
    <border>
      <left/>
      <right style="medium"/>
      <top style="medium"/>
      <bottom/>
    </border>
    <border>
      <left style="medium"/>
      <right/>
      <top/>
      <bottom/>
    </border>
    <border>
      <left/>
      <right style="medium"/>
      <top/>
      <bottom/>
    </border>
    <border>
      <left/>
      <right/>
      <top style="medium"/>
      <bottom style="thin"/>
    </border>
    <border>
      <left/>
      <right style="medium"/>
      <top style="medium"/>
      <bottom style="thin"/>
    </border>
    <border>
      <left/>
      <right/>
      <top style="thin"/>
      <bottom style="medium"/>
    </border>
    <border>
      <left/>
      <right style="medium"/>
      <top style="thin"/>
      <bottom style="medium"/>
    </border>
    <border>
      <left/>
      <right/>
      <top style="thin"/>
      <bottom style="thin"/>
    </border>
    <border>
      <left/>
      <right style="medium"/>
      <top style="thin"/>
      <bottom style="thin"/>
    </border>
    <border>
      <left style="medium"/>
      <right style="thin"/>
      <top style="medium"/>
      <bottom/>
    </border>
    <border>
      <left style="thin"/>
      <right style="thin"/>
      <top style="medium"/>
      <bottom/>
    </border>
    <border>
      <left style="thin"/>
      <right style="thin"/>
      <top/>
      <bottom/>
    </border>
    <border>
      <left style="medium"/>
      <right style="thin"/>
      <top/>
      <bottom style="medium"/>
    </border>
    <border>
      <left style="thin"/>
      <right style="thin"/>
      <top/>
      <bottom style="medium"/>
    </border>
    <border>
      <left style="thin"/>
      <right style="medium"/>
      <top/>
      <bottom/>
    </border>
    <border>
      <left style="thin"/>
      <right style="medium"/>
      <top/>
      <bottom style="medium"/>
    </border>
    <border>
      <left style="thin"/>
      <right/>
      <top/>
      <bottom/>
    </border>
    <border>
      <left style="medium"/>
      <right style="thin"/>
      <top/>
      <bottom style="thin"/>
    </border>
    <border>
      <left style="thin"/>
      <right style="thin"/>
      <top/>
      <bottom style="thin"/>
    </border>
    <border>
      <left style="thin"/>
      <right style="medium"/>
      <top/>
      <bottom style="thin"/>
    </border>
    <border>
      <left style="thin"/>
      <right style="thin"/>
      <top style="thin"/>
      <bottom/>
    </border>
    <border>
      <left style="thin"/>
      <right style="thin"/>
      <top style="thin"/>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top/>
      <bottom style="medium"/>
    </border>
    <border>
      <left style="medium"/>
      <right/>
      <top style="medium"/>
      <bottom/>
    </border>
    <border>
      <left style="medium"/>
      <right/>
      <top style="medium"/>
      <bottom style="thin"/>
    </border>
    <border>
      <left style="medium"/>
      <right/>
      <top/>
      <bottom style="thin"/>
    </border>
    <border>
      <left style="medium"/>
      <right/>
      <top style="thin"/>
      <bottom style="thin"/>
    </border>
    <border>
      <left style="medium"/>
      <right/>
      <top/>
      <bottom style="medium"/>
    </border>
    <border>
      <left style="medium"/>
      <right style="thin"/>
      <top style="thin"/>
      <bottom/>
    </border>
    <border>
      <left style="thin"/>
      <right/>
      <top style="thin"/>
      <bottom/>
    </border>
    <border>
      <left style="thin"/>
      <right/>
      <top/>
      <bottom style="thin"/>
    </border>
    <border>
      <left/>
      <right/>
      <top/>
      <bottom style="medium"/>
    </border>
    <border>
      <left/>
      <right style="medium"/>
      <top/>
      <bottom style="medium"/>
    </border>
    <border>
      <left/>
      <right/>
      <top style="medium"/>
      <bottom style="medium"/>
    </border>
    <border>
      <left style="medium"/>
      <right/>
      <top style="medium"/>
      <bottom style="medium"/>
    </border>
    <border>
      <left style="medium"/>
      <right style="medium"/>
      <top style="medium"/>
      <bottom style="medium"/>
    </border>
    <border>
      <left style="medium"/>
      <right/>
      <top style="thin"/>
      <bottom style="medium"/>
    </border>
    <border>
      <left/>
      <right style="medium"/>
      <top style="medium"/>
      <bottom style="medium"/>
    </border>
    <border>
      <left style="thin"/>
      <right style="medium"/>
      <top style="medium"/>
      <bottom/>
    </border>
    <border>
      <left/>
      <right style="thin"/>
      <top style="medium"/>
      <bottom/>
    </border>
    <border>
      <left/>
      <right style="thin"/>
      <top/>
      <bottom style="medium"/>
    </border>
    <border>
      <left/>
      <right style="thin"/>
      <top/>
      <bottom/>
    </border>
    <border>
      <left style="medium"/>
      <right style="medium"/>
      <top style="medium"/>
      <bottom/>
    </border>
    <border>
      <left style="medium"/>
      <right style="medium"/>
      <top/>
      <bottom/>
    </border>
    <border>
      <left style="medium"/>
      <right style="medium"/>
      <top/>
      <bottom style="medium"/>
    </border>
    <border>
      <left style="thin"/>
      <right style="medium"/>
      <top style="medium"/>
      <bottom style="medium"/>
    </border>
    <border>
      <left/>
      <right style="thin"/>
      <top style="medium"/>
      <bottom style="medium"/>
    </border>
    <border>
      <left style="thin"/>
      <right style="thin"/>
      <top style="medium"/>
      <bottom style="medium"/>
    </border>
    <border>
      <left style="medium"/>
      <right style="thin"/>
      <top style="medium"/>
      <bottom style="medium"/>
    </border>
    <border>
      <left style="thin"/>
      <right/>
      <top style="medium"/>
      <bottom style="medium"/>
    </border>
    <border>
      <left style="thin"/>
      <right style="medium"/>
      <top style="thin"/>
      <bottom/>
    </border>
    <border>
      <left style="thin"/>
      <right style="thin"/>
      <top style="medium"/>
      <bottom style="thin"/>
    </border>
    <border>
      <left style="thin"/>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64"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7"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28">
    <xf numFmtId="0" fontId="0" fillId="0" borderId="0" xfId="0" applyFont="1" applyAlignment="1">
      <alignment/>
    </xf>
    <xf numFmtId="0" fontId="0" fillId="33" borderId="0" xfId="0" applyFill="1" applyAlignment="1">
      <alignment/>
    </xf>
    <xf numFmtId="0" fontId="5" fillId="33" borderId="0" xfId="0" applyFont="1" applyFill="1" applyAlignment="1">
      <alignment/>
    </xf>
    <xf numFmtId="0" fontId="3" fillId="33" borderId="0" xfId="0" applyFont="1" applyFill="1" applyAlignment="1">
      <alignment horizontal="justify" vertical="top"/>
    </xf>
    <xf numFmtId="165" fontId="8" fillId="33" borderId="0" xfId="0" applyNumberFormat="1" applyFont="1" applyFill="1" applyAlignment="1">
      <alignment/>
    </xf>
    <xf numFmtId="0" fontId="8" fillId="33" borderId="0" xfId="0" applyFont="1" applyFill="1" applyAlignment="1">
      <alignment horizontal="left"/>
    </xf>
    <xf numFmtId="0" fontId="8" fillId="33" borderId="10" xfId="0" applyFont="1" applyFill="1" applyBorder="1" applyAlignment="1">
      <alignment/>
    </xf>
    <xf numFmtId="0" fontId="10" fillId="33" borderId="0" xfId="0" applyFont="1" applyFill="1" applyAlignment="1">
      <alignment/>
    </xf>
    <xf numFmtId="0" fontId="9" fillId="33" borderId="0" xfId="0" applyFont="1" applyFill="1" applyAlignment="1">
      <alignment horizontal="left"/>
    </xf>
    <xf numFmtId="0" fontId="8" fillId="34" borderId="11" xfId="0" applyFont="1" applyFill="1" applyBorder="1" applyAlignment="1">
      <alignment/>
    </xf>
    <xf numFmtId="0" fontId="8" fillId="34" borderId="12" xfId="0" applyFont="1" applyFill="1" applyBorder="1" applyAlignment="1">
      <alignment/>
    </xf>
    <xf numFmtId="0" fontId="8" fillId="34" borderId="13" xfId="0" applyFont="1" applyFill="1" applyBorder="1" applyAlignment="1">
      <alignment/>
    </xf>
    <xf numFmtId="0" fontId="8" fillId="34" borderId="0" xfId="0" applyFont="1" applyFill="1" applyBorder="1" applyAlignment="1">
      <alignment/>
    </xf>
    <xf numFmtId="0" fontId="8" fillId="34" borderId="14" xfId="0" applyFont="1" applyFill="1" applyBorder="1" applyAlignment="1">
      <alignment/>
    </xf>
    <xf numFmtId="0" fontId="8" fillId="35" borderId="15" xfId="0" applyFont="1" applyFill="1" applyBorder="1" applyAlignment="1">
      <alignment/>
    </xf>
    <xf numFmtId="0" fontId="8" fillId="35" borderId="16" xfId="0" applyFont="1" applyFill="1" applyBorder="1" applyAlignment="1">
      <alignment/>
    </xf>
    <xf numFmtId="0" fontId="8" fillId="35" borderId="17" xfId="0" applyFont="1" applyFill="1" applyBorder="1" applyAlignment="1">
      <alignment/>
    </xf>
    <xf numFmtId="0" fontId="8" fillId="35" borderId="18" xfId="0" applyFont="1" applyFill="1" applyBorder="1" applyAlignment="1">
      <alignment/>
    </xf>
    <xf numFmtId="0" fontId="8" fillId="35" borderId="19" xfId="0" applyFont="1" applyFill="1" applyBorder="1" applyAlignment="1">
      <alignment/>
    </xf>
    <xf numFmtId="0" fontId="8" fillId="35" borderId="20" xfId="0" applyFont="1" applyFill="1" applyBorder="1" applyAlignment="1">
      <alignment/>
    </xf>
    <xf numFmtId="0" fontId="8" fillId="35" borderId="15" xfId="57" applyFont="1" applyFill="1" applyBorder="1">
      <alignment/>
      <protection/>
    </xf>
    <xf numFmtId="0" fontId="8" fillId="35" borderId="15" xfId="57" applyFont="1" applyFill="1" applyBorder="1" applyAlignment="1">
      <alignment horizontal="center"/>
      <protection/>
    </xf>
    <xf numFmtId="0" fontId="8" fillId="35" borderId="16" xfId="57" applyFont="1" applyFill="1" applyBorder="1">
      <alignment/>
      <protection/>
    </xf>
    <xf numFmtId="0" fontId="8" fillId="35" borderId="19" xfId="57" applyFont="1" applyFill="1" applyBorder="1">
      <alignment/>
      <protection/>
    </xf>
    <xf numFmtId="0" fontId="8" fillId="35" borderId="19" xfId="57" applyFont="1" applyFill="1" applyBorder="1" applyAlignment="1">
      <alignment horizontal="center"/>
      <protection/>
    </xf>
    <xf numFmtId="0" fontId="8" fillId="35" borderId="20" xfId="57" applyFont="1" applyFill="1" applyBorder="1">
      <alignment/>
      <protection/>
    </xf>
    <xf numFmtId="0" fontId="8" fillId="35" borderId="17" xfId="57" applyFont="1" applyFill="1" applyBorder="1">
      <alignment/>
      <protection/>
    </xf>
    <xf numFmtId="0" fontId="8" fillId="35" borderId="17" xfId="57" applyFont="1" applyFill="1" applyBorder="1" applyAlignment="1">
      <alignment horizontal="center"/>
      <protection/>
    </xf>
    <xf numFmtId="0" fontId="8" fillId="35" borderId="18" xfId="57" applyFont="1" applyFill="1" applyBorder="1">
      <alignment/>
      <protection/>
    </xf>
    <xf numFmtId="0" fontId="8" fillId="33" borderId="0" xfId="0" applyFont="1" applyFill="1" applyAlignment="1">
      <alignment/>
    </xf>
    <xf numFmtId="0" fontId="8" fillId="33" borderId="0" xfId="0" applyFont="1" applyFill="1" applyAlignment="1">
      <alignment horizontal="center" wrapText="1"/>
    </xf>
    <xf numFmtId="0" fontId="8" fillId="33" borderId="0" xfId="0" applyFont="1" applyFill="1" applyBorder="1" applyAlignment="1">
      <alignment/>
    </xf>
    <xf numFmtId="0" fontId="8" fillId="35" borderId="21" xfId="0" applyFont="1" applyFill="1" applyBorder="1" applyAlignment="1">
      <alignment/>
    </xf>
    <xf numFmtId="0" fontId="8" fillId="35" borderId="22" xfId="0" applyFont="1" applyFill="1" applyBorder="1" applyAlignment="1">
      <alignment horizontal="center" wrapText="1"/>
    </xf>
    <xf numFmtId="0" fontId="8" fillId="33" borderId="0" xfId="0" applyFont="1" applyFill="1" applyBorder="1" applyAlignment="1">
      <alignment horizontal="center" wrapText="1"/>
    </xf>
    <xf numFmtId="0" fontId="8" fillId="35" borderId="10" xfId="0" applyFont="1" applyFill="1" applyBorder="1" applyAlignment="1">
      <alignment/>
    </xf>
    <xf numFmtId="0" fontId="8" fillId="35" borderId="23" xfId="0" applyFont="1" applyFill="1" applyBorder="1" applyAlignment="1">
      <alignment horizontal="center" wrapText="1"/>
    </xf>
    <xf numFmtId="0" fontId="8" fillId="35" borderId="24" xfId="0" applyFont="1" applyFill="1" applyBorder="1" applyAlignment="1">
      <alignment/>
    </xf>
    <xf numFmtId="0" fontId="8" fillId="35" borderId="25" xfId="0" applyFont="1" applyFill="1" applyBorder="1" applyAlignment="1">
      <alignment horizontal="center" wrapText="1"/>
    </xf>
    <xf numFmtId="0" fontId="8" fillId="33" borderId="23" xfId="0" applyFont="1" applyFill="1" applyBorder="1" applyAlignment="1">
      <alignment horizontal="center" wrapText="1"/>
    </xf>
    <xf numFmtId="0" fontId="8" fillId="33" borderId="26" xfId="0" applyFont="1" applyFill="1" applyBorder="1" applyAlignment="1">
      <alignment horizontal="center"/>
    </xf>
    <xf numFmtId="0" fontId="8" fillId="33" borderId="24" xfId="0" applyFont="1" applyFill="1" applyBorder="1" applyAlignment="1">
      <alignment/>
    </xf>
    <xf numFmtId="0" fontId="8" fillId="33" borderId="25" xfId="0" applyFont="1" applyFill="1" applyBorder="1" applyAlignment="1">
      <alignment horizontal="center" wrapText="1"/>
    </xf>
    <xf numFmtId="0" fontId="8" fillId="33" borderId="27" xfId="0" applyFont="1" applyFill="1" applyBorder="1" applyAlignment="1">
      <alignment horizontal="center"/>
    </xf>
    <xf numFmtId="0" fontId="8" fillId="33" borderId="0" xfId="0" applyFont="1" applyFill="1" applyAlignment="1">
      <alignment horizontal="right"/>
    </xf>
    <xf numFmtId="174" fontId="8" fillId="33" borderId="0" xfId="0" applyNumberFormat="1" applyFont="1" applyFill="1" applyAlignment="1">
      <alignment horizontal="left"/>
    </xf>
    <xf numFmtId="172" fontId="8" fillId="33" borderId="0" xfId="0" applyNumberFormat="1" applyFont="1" applyFill="1" applyAlignment="1">
      <alignment horizontal="left"/>
    </xf>
    <xf numFmtId="0" fontId="8" fillId="33" borderId="23" xfId="0" applyFont="1" applyFill="1" applyBorder="1" applyAlignment="1">
      <alignment/>
    </xf>
    <xf numFmtId="0" fontId="8" fillId="33" borderId="25" xfId="0" applyFont="1" applyFill="1" applyBorder="1" applyAlignment="1">
      <alignment/>
    </xf>
    <xf numFmtId="177" fontId="8" fillId="33" borderId="28" xfId="0" applyNumberFormat="1" applyFont="1" applyFill="1" applyBorder="1" applyAlignment="1">
      <alignment horizontal="center" wrapText="1"/>
    </xf>
    <xf numFmtId="0" fontId="8" fillId="33" borderId="10" xfId="0" applyFont="1" applyFill="1" applyBorder="1" applyAlignment="1">
      <alignment horizontal="left" wrapText="1"/>
    </xf>
    <xf numFmtId="0" fontId="8" fillId="33" borderId="10" xfId="0" applyFont="1" applyFill="1" applyBorder="1" applyAlignment="1">
      <alignment wrapText="1"/>
    </xf>
    <xf numFmtId="0" fontId="8" fillId="33" borderId="29" xfId="0" applyFont="1" applyFill="1" applyBorder="1" applyAlignment="1">
      <alignment/>
    </xf>
    <xf numFmtId="0" fontId="8" fillId="33" borderId="30" xfId="0" applyFont="1" applyFill="1" applyBorder="1" applyAlignment="1">
      <alignment/>
    </xf>
    <xf numFmtId="0" fontId="8" fillId="33" borderId="30" xfId="0" applyFont="1" applyFill="1" applyBorder="1" applyAlignment="1">
      <alignment horizontal="center" wrapText="1"/>
    </xf>
    <xf numFmtId="177" fontId="8" fillId="33" borderId="30" xfId="0" applyNumberFormat="1" applyFont="1" applyFill="1" applyBorder="1" applyAlignment="1">
      <alignment horizontal="center" wrapText="1"/>
    </xf>
    <xf numFmtId="0" fontId="8" fillId="33" borderId="31" xfId="0" applyFont="1" applyFill="1" applyBorder="1" applyAlignment="1">
      <alignment horizontal="center"/>
    </xf>
    <xf numFmtId="0" fontId="8" fillId="33" borderId="32" xfId="0" applyFont="1" applyFill="1" applyBorder="1" applyAlignment="1">
      <alignment/>
    </xf>
    <xf numFmtId="0" fontId="8" fillId="33" borderId="32" xfId="0" applyFont="1" applyFill="1" applyBorder="1" applyAlignment="1">
      <alignment horizontal="center" wrapText="1"/>
    </xf>
    <xf numFmtId="0" fontId="8" fillId="33" borderId="0" xfId="0" applyFont="1" applyFill="1" applyBorder="1" applyAlignment="1">
      <alignment horizontal="left" wrapText="1"/>
    </xf>
    <xf numFmtId="0" fontId="10" fillId="33" borderId="0" xfId="0" applyFont="1" applyFill="1" applyBorder="1" applyAlignment="1">
      <alignment/>
    </xf>
    <xf numFmtId="0" fontId="8" fillId="33" borderId="0" xfId="0" applyFont="1" applyFill="1" applyBorder="1" applyAlignment="1">
      <alignment horizontal="center"/>
    </xf>
    <xf numFmtId="0" fontId="8" fillId="33" borderId="0" xfId="0" applyFont="1" applyFill="1" applyBorder="1" applyAlignment="1">
      <alignment horizontal="right"/>
    </xf>
    <xf numFmtId="173" fontId="8" fillId="33" borderId="0" xfId="0" applyNumberFormat="1" applyFont="1" applyFill="1" applyBorder="1" applyAlignment="1">
      <alignment horizontal="left"/>
    </xf>
    <xf numFmtId="0" fontId="10" fillId="33" borderId="33" xfId="0" applyFont="1" applyFill="1" applyBorder="1" applyAlignment="1">
      <alignment horizontal="center" wrapText="1"/>
    </xf>
    <xf numFmtId="0" fontId="10" fillId="33" borderId="34" xfId="0" applyFont="1" applyFill="1" applyBorder="1" applyAlignment="1">
      <alignment horizontal="center" wrapText="1"/>
    </xf>
    <xf numFmtId="0" fontId="8" fillId="33" borderId="35" xfId="0" applyFont="1" applyFill="1" applyBorder="1" applyAlignment="1">
      <alignment/>
    </xf>
    <xf numFmtId="0" fontId="8" fillId="33" borderId="33" xfId="0" applyFont="1" applyFill="1" applyBorder="1" applyAlignment="1">
      <alignment horizontal="center"/>
    </xf>
    <xf numFmtId="0" fontId="8" fillId="33" borderId="34" xfId="0" applyFont="1" applyFill="1" applyBorder="1" applyAlignment="1">
      <alignment horizontal="center"/>
    </xf>
    <xf numFmtId="1" fontId="8" fillId="33" borderId="36" xfId="0" applyNumberFormat="1" applyFont="1" applyFill="1" applyBorder="1" applyAlignment="1">
      <alignment horizontal="center"/>
    </xf>
    <xf numFmtId="0" fontId="8" fillId="33" borderId="37" xfId="0" applyFont="1" applyFill="1" applyBorder="1" applyAlignment="1">
      <alignment/>
    </xf>
    <xf numFmtId="0" fontId="8" fillId="33" borderId="38" xfId="0" applyFont="1" applyFill="1" applyBorder="1" applyAlignment="1">
      <alignment horizontal="center"/>
    </xf>
    <xf numFmtId="0" fontId="8" fillId="33" borderId="39" xfId="0" applyFont="1" applyFill="1" applyBorder="1" applyAlignment="1">
      <alignment horizontal="center"/>
    </xf>
    <xf numFmtId="1" fontId="8" fillId="33" borderId="40" xfId="0" applyNumberFormat="1" applyFont="1" applyFill="1" applyBorder="1" applyAlignment="1">
      <alignment horizontal="center"/>
    </xf>
    <xf numFmtId="0" fontId="10" fillId="33" borderId="24" xfId="0" applyFont="1" applyFill="1" applyBorder="1" applyAlignment="1">
      <alignment/>
    </xf>
    <xf numFmtId="0" fontId="10" fillId="33" borderId="25" xfId="0" applyFont="1" applyFill="1" applyBorder="1" applyAlignment="1">
      <alignment horizontal="center" wrapText="1"/>
    </xf>
    <xf numFmtId="0" fontId="10" fillId="33" borderId="41" xfId="0" applyFont="1" applyFill="1" applyBorder="1" applyAlignment="1">
      <alignment horizontal="center" wrapText="1"/>
    </xf>
    <xf numFmtId="1" fontId="8" fillId="33" borderId="27" xfId="0" applyNumberFormat="1" applyFont="1" applyFill="1" applyBorder="1" applyAlignment="1">
      <alignment horizontal="center"/>
    </xf>
    <xf numFmtId="166" fontId="8" fillId="33" borderId="0" xfId="0" applyNumberFormat="1" applyFont="1" applyFill="1" applyAlignment="1">
      <alignment/>
    </xf>
    <xf numFmtId="167" fontId="8" fillId="33" borderId="0" xfId="0" applyNumberFormat="1" applyFont="1" applyFill="1" applyAlignment="1">
      <alignment horizontal="center" wrapText="1"/>
    </xf>
    <xf numFmtId="0" fontId="8" fillId="33" borderId="0" xfId="0" applyFont="1" applyFill="1" applyAlignment="1">
      <alignment horizontal="center"/>
    </xf>
    <xf numFmtId="168" fontId="8" fillId="33" borderId="0" xfId="0" applyNumberFormat="1" applyFont="1" applyFill="1" applyAlignment="1">
      <alignment horizontal="center"/>
    </xf>
    <xf numFmtId="169" fontId="8" fillId="33" borderId="0" xfId="0" applyNumberFormat="1" applyFont="1" applyFill="1" applyAlignment="1">
      <alignment horizontal="center"/>
    </xf>
    <xf numFmtId="170" fontId="8" fillId="33" borderId="0" xfId="0" applyNumberFormat="1" applyFont="1" applyFill="1" applyAlignment="1">
      <alignment horizontal="center"/>
    </xf>
    <xf numFmtId="171" fontId="8" fillId="33" borderId="0" xfId="0" applyNumberFormat="1" applyFont="1" applyFill="1" applyAlignment="1">
      <alignment horizontal="center"/>
    </xf>
    <xf numFmtId="175" fontId="8" fillId="33" borderId="0" xfId="0" applyNumberFormat="1" applyFont="1" applyFill="1" applyAlignment="1">
      <alignment horizontal="center"/>
    </xf>
    <xf numFmtId="0" fontId="8" fillId="0" borderId="0" xfId="0" applyFont="1" applyAlignment="1">
      <alignment/>
    </xf>
    <xf numFmtId="0" fontId="8" fillId="34" borderId="42" xfId="0" applyFont="1" applyFill="1" applyBorder="1" applyAlignment="1">
      <alignment/>
    </xf>
    <xf numFmtId="0" fontId="10" fillId="34" borderId="11" xfId="0" applyFont="1" applyFill="1" applyBorder="1" applyAlignment="1">
      <alignment/>
    </xf>
    <xf numFmtId="0" fontId="8" fillId="35" borderId="43" xfId="0" applyFont="1" applyFill="1" applyBorder="1" applyAlignment="1">
      <alignment/>
    </xf>
    <xf numFmtId="0" fontId="8" fillId="35" borderId="44" xfId="0" applyFont="1" applyFill="1" applyBorder="1" applyAlignment="1">
      <alignment/>
    </xf>
    <xf numFmtId="0" fontId="8" fillId="35" borderId="45" xfId="0" applyFont="1" applyFill="1" applyBorder="1" applyAlignment="1">
      <alignment horizontal="left" vertical="center" wrapText="1"/>
    </xf>
    <xf numFmtId="0" fontId="8" fillId="34" borderId="13" xfId="0" applyFont="1" applyFill="1" applyBorder="1" applyAlignment="1">
      <alignment horizontal="center" vertical="center"/>
    </xf>
    <xf numFmtId="0" fontId="8" fillId="34" borderId="0" xfId="0" applyFont="1" applyFill="1" applyBorder="1" applyAlignment="1">
      <alignment horizontal="center" vertical="center"/>
    </xf>
    <xf numFmtId="0" fontId="8" fillId="35" borderId="45" xfId="0" applyFont="1" applyFill="1" applyBorder="1" applyAlignment="1">
      <alignment wrapText="1"/>
    </xf>
    <xf numFmtId="0" fontId="8" fillId="34" borderId="13" xfId="0" applyFont="1" applyFill="1" applyBorder="1" applyAlignment="1">
      <alignment horizontal="center"/>
    </xf>
    <xf numFmtId="0" fontId="8" fillId="34" borderId="0" xfId="0" applyFont="1" applyFill="1" applyBorder="1" applyAlignment="1">
      <alignment horizontal="center"/>
    </xf>
    <xf numFmtId="0" fontId="8" fillId="35" borderId="46" xfId="0" applyFont="1" applyFill="1" applyBorder="1" applyAlignment="1">
      <alignment wrapText="1"/>
    </xf>
    <xf numFmtId="0" fontId="8" fillId="34" borderId="13" xfId="0" applyFont="1" applyFill="1" applyBorder="1" applyAlignment="1">
      <alignment horizontal="left"/>
    </xf>
    <xf numFmtId="0" fontId="8" fillId="34" borderId="0" xfId="0" applyFont="1" applyFill="1" applyBorder="1" applyAlignment="1">
      <alignment horizontal="left"/>
    </xf>
    <xf numFmtId="0" fontId="10" fillId="35" borderId="33" xfId="0" applyFont="1" applyFill="1" applyBorder="1" applyAlignment="1">
      <alignment horizontal="center" wrapText="1"/>
    </xf>
    <xf numFmtId="0" fontId="10" fillId="35" borderId="36" xfId="0" applyFont="1" applyFill="1" applyBorder="1" applyAlignment="1">
      <alignment horizontal="center" wrapText="1"/>
    </xf>
    <xf numFmtId="0" fontId="13" fillId="36" borderId="47" xfId="0" applyFont="1" applyFill="1" applyBorder="1" applyAlignment="1">
      <alignment/>
    </xf>
    <xf numFmtId="0" fontId="13" fillId="36" borderId="32" xfId="0" applyFont="1" applyFill="1" applyBorder="1" applyAlignment="1">
      <alignment horizontal="center" wrapText="1"/>
    </xf>
    <xf numFmtId="0" fontId="13" fillId="36" borderId="48" xfId="0" applyFont="1" applyFill="1" applyBorder="1" applyAlignment="1">
      <alignment horizontal="center" wrapText="1"/>
    </xf>
    <xf numFmtId="0" fontId="13" fillId="36" borderId="29" xfId="0" applyFont="1" applyFill="1" applyBorder="1" applyAlignment="1">
      <alignment/>
    </xf>
    <xf numFmtId="0" fontId="13" fillId="36" borderId="30" xfId="0" applyFont="1" applyFill="1" applyBorder="1" applyAlignment="1">
      <alignment horizontal="center" wrapText="1"/>
    </xf>
    <xf numFmtId="0" fontId="13" fillId="36" borderId="49" xfId="0" applyFont="1" applyFill="1" applyBorder="1" applyAlignment="1">
      <alignment horizontal="center" wrapText="1"/>
    </xf>
    <xf numFmtId="0" fontId="8" fillId="34" borderId="46" xfId="0" applyFont="1" applyFill="1" applyBorder="1" applyAlignment="1">
      <alignment/>
    </xf>
    <xf numFmtId="0" fontId="8" fillId="34" borderId="50" xfId="0" applyFont="1" applyFill="1" applyBorder="1" applyAlignment="1">
      <alignment/>
    </xf>
    <xf numFmtId="0" fontId="8" fillId="34" borderId="51" xfId="0" applyFont="1" applyFill="1" applyBorder="1" applyAlignment="1">
      <alignment/>
    </xf>
    <xf numFmtId="0" fontId="8" fillId="37" borderId="42" xfId="0" applyFont="1" applyFill="1" applyBorder="1" applyAlignment="1">
      <alignment/>
    </xf>
    <xf numFmtId="0" fontId="10" fillId="37" borderId="11" xfId="0" applyFont="1" applyFill="1" applyBorder="1" applyAlignment="1">
      <alignment/>
    </xf>
    <xf numFmtId="0" fontId="8" fillId="37" borderId="11" xfId="0" applyFont="1" applyFill="1" applyBorder="1" applyAlignment="1">
      <alignment/>
    </xf>
    <xf numFmtId="0" fontId="8" fillId="37" borderId="12" xfId="0" applyFont="1" applyFill="1" applyBorder="1" applyAlignment="1">
      <alignment/>
    </xf>
    <xf numFmtId="0" fontId="8" fillId="37" borderId="13" xfId="0" applyFont="1" applyFill="1" applyBorder="1" applyAlignment="1">
      <alignment/>
    </xf>
    <xf numFmtId="0" fontId="8" fillId="37" borderId="14" xfId="0" applyFont="1" applyFill="1" applyBorder="1" applyAlignment="1">
      <alignment/>
    </xf>
    <xf numFmtId="0" fontId="8" fillId="37" borderId="46" xfId="0" applyFont="1" applyFill="1" applyBorder="1" applyAlignment="1">
      <alignment/>
    </xf>
    <xf numFmtId="0" fontId="8" fillId="37" borderId="51" xfId="0" applyFont="1" applyFill="1" applyBorder="1" applyAlignment="1">
      <alignment/>
    </xf>
    <xf numFmtId="0" fontId="9" fillId="33" borderId="0" xfId="0" applyFont="1" applyFill="1" applyAlignment="1">
      <alignment horizontal="justify"/>
    </xf>
    <xf numFmtId="0" fontId="6" fillId="33" borderId="0" xfId="0" applyFont="1" applyFill="1" applyAlignment="1">
      <alignment horizontal="justify"/>
    </xf>
    <xf numFmtId="0" fontId="6" fillId="33" borderId="0" xfId="0" applyFont="1" applyFill="1" applyAlignment="1">
      <alignment horizontal="justify" vertical="top"/>
    </xf>
    <xf numFmtId="176" fontId="8" fillId="33" borderId="22" xfId="0" applyNumberFormat="1" applyFont="1" applyFill="1" applyBorder="1" applyAlignment="1">
      <alignment horizontal="center"/>
    </xf>
    <xf numFmtId="176" fontId="8" fillId="33" borderId="23" xfId="0" applyNumberFormat="1" applyFont="1" applyFill="1" applyBorder="1" applyAlignment="1">
      <alignment horizontal="center"/>
    </xf>
    <xf numFmtId="176" fontId="8" fillId="33" borderId="30" xfId="0" applyNumberFormat="1" applyFont="1" applyFill="1" applyBorder="1" applyAlignment="1">
      <alignment horizontal="center"/>
    </xf>
    <xf numFmtId="176" fontId="8" fillId="33" borderId="32" xfId="0" applyNumberFormat="1" applyFont="1" applyFill="1" applyBorder="1" applyAlignment="1">
      <alignment horizontal="center"/>
    </xf>
    <xf numFmtId="176" fontId="8" fillId="33" borderId="25" xfId="0" applyNumberFormat="1" applyFont="1" applyFill="1" applyBorder="1" applyAlignment="1">
      <alignment horizontal="center"/>
    </xf>
    <xf numFmtId="178" fontId="8" fillId="33" borderId="30" xfId="0" applyNumberFormat="1" applyFont="1" applyFill="1" applyBorder="1" applyAlignment="1">
      <alignment horizontal="center" wrapText="1"/>
    </xf>
    <xf numFmtId="0" fontId="6" fillId="33" borderId="52" xfId="0" applyFont="1" applyFill="1" applyBorder="1" applyAlignment="1">
      <alignment horizontal="justify"/>
    </xf>
    <xf numFmtId="0" fontId="3" fillId="34" borderId="13" xfId="0" applyFont="1" applyFill="1" applyBorder="1" applyAlignment="1">
      <alignment horizontal="left" vertical="top" wrapText="1"/>
    </xf>
    <xf numFmtId="0" fontId="17" fillId="0" borderId="0" xfId="53" applyFont="1" applyAlignment="1" applyProtection="1">
      <alignment/>
      <protection/>
    </xf>
    <xf numFmtId="0" fontId="2" fillId="33" borderId="0" xfId="0" applyFont="1" applyFill="1" applyAlignment="1">
      <alignment/>
    </xf>
    <xf numFmtId="0" fontId="16" fillId="34" borderId="13" xfId="0" applyFont="1" applyFill="1" applyBorder="1" applyAlignment="1">
      <alignment/>
    </xf>
    <xf numFmtId="0" fontId="4" fillId="34" borderId="14" xfId="0" applyFont="1" applyFill="1" applyBorder="1" applyAlignment="1" quotePrefix="1">
      <alignment/>
    </xf>
    <xf numFmtId="0" fontId="4" fillId="34" borderId="14" xfId="0" applyFont="1" applyFill="1" applyBorder="1" applyAlignment="1" quotePrefix="1">
      <alignment wrapText="1"/>
    </xf>
    <xf numFmtId="0" fontId="16" fillId="34" borderId="46" xfId="0" applyFont="1" applyFill="1" applyBorder="1" applyAlignment="1">
      <alignment/>
    </xf>
    <xf numFmtId="0" fontId="4" fillId="33" borderId="0" xfId="0" applyFont="1" applyFill="1" applyAlignment="1">
      <alignment/>
    </xf>
    <xf numFmtId="0" fontId="10" fillId="33" borderId="52" xfId="0" applyFont="1" applyFill="1" applyBorder="1" applyAlignment="1">
      <alignment wrapText="1"/>
    </xf>
    <xf numFmtId="0" fontId="10" fillId="33" borderId="11" xfId="0" applyFont="1" applyFill="1" applyBorder="1" applyAlignment="1">
      <alignment wrapText="1"/>
    </xf>
    <xf numFmtId="0" fontId="10" fillId="33" borderId="0" xfId="0" applyFont="1" applyFill="1" applyBorder="1" applyAlignment="1">
      <alignment wrapText="1"/>
    </xf>
    <xf numFmtId="0" fontId="8" fillId="33" borderId="13" xfId="0" applyFont="1" applyFill="1" applyBorder="1" applyAlignment="1">
      <alignment/>
    </xf>
    <xf numFmtId="0" fontId="3" fillId="33" borderId="0" xfId="0" applyFont="1" applyFill="1" applyAlignment="1">
      <alignment horizontal="left"/>
    </xf>
    <xf numFmtId="0" fontId="8" fillId="35" borderId="19" xfId="0" applyFont="1" applyFill="1" applyBorder="1" applyAlignment="1">
      <alignment horizontal="center"/>
    </xf>
    <xf numFmtId="0" fontId="16" fillId="33" borderId="0" xfId="0" applyFont="1" applyFill="1" applyAlignment="1">
      <alignment/>
    </xf>
    <xf numFmtId="0" fontId="18" fillId="33" borderId="0" xfId="0" applyFont="1" applyFill="1" applyAlignment="1">
      <alignment/>
    </xf>
    <xf numFmtId="0" fontId="3" fillId="34" borderId="12" xfId="0" applyFont="1" applyFill="1" applyBorder="1" applyAlignment="1">
      <alignment horizontal="justify" vertical="top" wrapText="1"/>
    </xf>
    <xf numFmtId="0" fontId="3" fillId="34" borderId="14" xfId="0" applyFont="1" applyFill="1" applyBorder="1" applyAlignment="1">
      <alignment horizontal="justify" vertical="top" wrapText="1"/>
    </xf>
    <xf numFmtId="0" fontId="3" fillId="34" borderId="12" xfId="0" applyNumberFormat="1" applyFont="1" applyFill="1" applyBorder="1" applyAlignment="1">
      <alignment horizontal="justify" vertical="top" wrapText="1"/>
    </xf>
    <xf numFmtId="0" fontId="3" fillId="34" borderId="14" xfId="0" applyNumberFormat="1" applyFont="1" applyFill="1" applyBorder="1" applyAlignment="1">
      <alignment horizontal="justify" vertical="top" wrapText="1"/>
    </xf>
    <xf numFmtId="0" fontId="3" fillId="34" borderId="53" xfId="0" applyFont="1" applyFill="1" applyBorder="1" applyAlignment="1">
      <alignment horizontal="left" vertical="top" wrapText="1"/>
    </xf>
    <xf numFmtId="0" fontId="8" fillId="37" borderId="50" xfId="0" applyFont="1" applyFill="1" applyBorder="1" applyAlignment="1">
      <alignment/>
    </xf>
    <xf numFmtId="0" fontId="8" fillId="35" borderId="15" xfId="0" applyFont="1" applyFill="1" applyBorder="1" applyAlignment="1">
      <alignment horizontal="center"/>
    </xf>
    <xf numFmtId="0" fontId="8" fillId="35" borderId="17" xfId="0" applyFont="1" applyFill="1" applyBorder="1" applyAlignment="1">
      <alignment horizontal="center"/>
    </xf>
    <xf numFmtId="0" fontId="8" fillId="34" borderId="54" xfId="0" applyFont="1" applyFill="1" applyBorder="1" applyAlignment="1">
      <alignment wrapText="1"/>
    </xf>
    <xf numFmtId="0" fontId="8" fillId="38" borderId="43" xfId="0" applyFont="1" applyFill="1" applyBorder="1" applyAlignment="1" applyProtection="1">
      <alignment horizontal="center"/>
      <protection locked="0"/>
    </xf>
    <xf numFmtId="0" fontId="8" fillId="38" borderId="55" xfId="0" applyFont="1" applyFill="1" applyBorder="1" applyAlignment="1" applyProtection="1">
      <alignment horizontal="center"/>
      <protection locked="0"/>
    </xf>
    <xf numFmtId="0" fontId="8" fillId="38" borderId="45" xfId="0" applyFont="1" applyFill="1" applyBorder="1" applyAlignment="1" applyProtection="1">
      <alignment horizontal="center"/>
      <protection locked="0"/>
    </xf>
    <xf numFmtId="0" fontId="8" fillId="38" borderId="43" xfId="57" applyFont="1" applyFill="1" applyBorder="1" applyAlignment="1" applyProtection="1">
      <alignment horizontal="center"/>
      <protection locked="0"/>
    </xf>
    <xf numFmtId="0" fontId="8" fillId="35" borderId="15" xfId="0" applyFont="1" applyFill="1" applyBorder="1" applyAlignment="1">
      <alignment wrapText="1"/>
    </xf>
    <xf numFmtId="0" fontId="4" fillId="33" borderId="0" xfId="0" applyFont="1" applyFill="1" applyBorder="1" applyAlignment="1">
      <alignment horizontal="center"/>
    </xf>
    <xf numFmtId="0" fontId="4" fillId="33" borderId="0" xfId="0" applyFont="1" applyFill="1" applyBorder="1" applyAlignment="1">
      <alignment/>
    </xf>
    <xf numFmtId="0" fontId="21" fillId="34" borderId="51" xfId="0" applyFont="1" applyFill="1" applyBorder="1" applyAlignment="1">
      <alignment/>
    </xf>
    <xf numFmtId="49" fontId="3" fillId="39" borderId="53" xfId="0" applyNumberFormat="1" applyFont="1" applyFill="1" applyBorder="1" applyAlignment="1">
      <alignment horizontal="left" vertical="top" wrapText="1"/>
    </xf>
    <xf numFmtId="0" fontId="8" fillId="34" borderId="56" xfId="53" applyNumberFormat="1" applyFont="1" applyFill="1" applyBorder="1" applyAlignment="1" applyProtection="1">
      <alignment horizontal="justify" vertical="top" wrapText="1"/>
      <protection/>
    </xf>
    <xf numFmtId="0" fontId="3" fillId="34" borderId="51" xfId="0" applyFont="1" applyFill="1" applyBorder="1" applyAlignment="1">
      <alignment horizontal="justify" vertical="top" wrapText="1"/>
    </xf>
    <xf numFmtId="0" fontId="0" fillId="40" borderId="0" xfId="0" applyFill="1" applyAlignment="1">
      <alignment/>
    </xf>
    <xf numFmtId="0" fontId="0" fillId="40" borderId="0" xfId="0" applyFill="1" applyAlignment="1">
      <alignment/>
    </xf>
    <xf numFmtId="0" fontId="20" fillId="40" borderId="0" xfId="0" applyFont="1" applyFill="1" applyAlignment="1">
      <alignment horizontal="justify" vertical="top"/>
    </xf>
    <xf numFmtId="0" fontId="20" fillId="40" borderId="0" xfId="0" applyFont="1" applyFill="1" applyAlignment="1">
      <alignment horizontal="justify"/>
    </xf>
    <xf numFmtId="0" fontId="8" fillId="35" borderId="51" xfId="0" applyFont="1" applyFill="1" applyBorder="1" applyAlignment="1" applyProtection="1">
      <alignment horizontal="left"/>
      <protection locked="0"/>
    </xf>
    <xf numFmtId="0" fontId="8" fillId="38" borderId="35" xfId="0" applyFont="1" applyFill="1" applyBorder="1" applyAlignment="1" applyProtection="1">
      <alignment/>
      <protection locked="0"/>
    </xf>
    <xf numFmtId="0" fontId="8" fillId="38" borderId="33" xfId="0" applyFont="1" applyFill="1" applyBorder="1" applyAlignment="1" applyProtection="1">
      <alignment horizontal="center" wrapText="1"/>
      <protection locked="0"/>
    </xf>
    <xf numFmtId="0" fontId="8" fillId="38" borderId="34" xfId="0" applyFont="1" applyFill="1" applyBorder="1" applyAlignment="1" applyProtection="1">
      <alignment horizontal="center" wrapText="1"/>
      <protection locked="0"/>
    </xf>
    <xf numFmtId="0" fontId="8" fillId="38" borderId="36" xfId="0" applyFont="1" applyFill="1" applyBorder="1" applyAlignment="1" applyProtection="1">
      <alignment horizontal="center" wrapText="1"/>
      <protection locked="0"/>
    </xf>
    <xf numFmtId="0" fontId="8" fillId="38" borderId="37" xfId="0" applyFont="1" applyFill="1" applyBorder="1" applyAlignment="1" applyProtection="1">
      <alignment/>
      <protection locked="0"/>
    </xf>
    <xf numFmtId="0" fontId="8" fillId="38" borderId="38" xfId="0" applyFont="1" applyFill="1" applyBorder="1" applyAlignment="1" applyProtection="1">
      <alignment horizontal="center" wrapText="1"/>
      <protection locked="0"/>
    </xf>
    <xf numFmtId="0" fontId="8" fillId="38" borderId="39" xfId="0" applyFont="1" applyFill="1" applyBorder="1" applyAlignment="1" applyProtection="1">
      <alignment horizontal="center" wrapText="1"/>
      <protection locked="0"/>
    </xf>
    <xf numFmtId="0" fontId="8" fillId="38" borderId="40" xfId="0" applyFont="1" applyFill="1" applyBorder="1" applyAlignment="1" applyProtection="1">
      <alignment horizontal="center" wrapText="1"/>
      <protection locked="0"/>
    </xf>
    <xf numFmtId="0" fontId="10" fillId="33" borderId="21" xfId="0" applyFont="1" applyFill="1" applyBorder="1" applyAlignment="1" applyProtection="1">
      <alignment horizontal="left" vertical="top"/>
      <protection locked="0"/>
    </xf>
    <xf numFmtId="0" fontId="10" fillId="33" borderId="22" xfId="0" applyFont="1" applyFill="1" applyBorder="1" applyAlignment="1" applyProtection="1">
      <alignment horizontal="left" vertical="top" wrapText="1"/>
      <protection locked="0"/>
    </xf>
    <xf numFmtId="0" fontId="10" fillId="33" borderId="57" xfId="0" applyFont="1" applyFill="1" applyBorder="1" applyAlignment="1" applyProtection="1">
      <alignment horizontal="left" vertical="top"/>
      <protection locked="0"/>
    </xf>
    <xf numFmtId="0" fontId="8" fillId="33" borderId="10" xfId="0" applyFont="1" applyFill="1" applyBorder="1" applyAlignment="1" applyProtection="1">
      <alignment horizontal="left" vertical="top"/>
      <protection locked="0"/>
    </xf>
    <xf numFmtId="0" fontId="8" fillId="33" borderId="23" xfId="0" applyFont="1" applyFill="1" applyBorder="1" applyAlignment="1" applyProtection="1">
      <alignment horizontal="left" vertical="top" wrapText="1"/>
      <protection locked="0"/>
    </xf>
    <xf numFmtId="0" fontId="8" fillId="33" borderId="26" xfId="0" applyFont="1" applyFill="1" applyBorder="1" applyAlignment="1" applyProtection="1">
      <alignment horizontal="left" vertical="top"/>
      <protection locked="0"/>
    </xf>
    <xf numFmtId="0" fontId="8" fillId="33" borderId="23" xfId="0" applyFont="1" applyFill="1" applyBorder="1" applyAlignment="1" applyProtection="1">
      <alignment horizontal="left" vertical="top"/>
      <protection locked="0"/>
    </xf>
    <xf numFmtId="0" fontId="8" fillId="33" borderId="24" xfId="0" applyFont="1" applyFill="1" applyBorder="1" applyAlignment="1" applyProtection="1">
      <alignment horizontal="left" vertical="top"/>
      <protection locked="0"/>
    </xf>
    <xf numFmtId="0" fontId="8" fillId="33" borderId="25" xfId="0" applyFont="1" applyFill="1" applyBorder="1" applyAlignment="1" applyProtection="1">
      <alignment horizontal="left" vertical="top"/>
      <protection locked="0"/>
    </xf>
    <xf numFmtId="0" fontId="8" fillId="33" borderId="25" xfId="0" applyFont="1" applyFill="1" applyBorder="1" applyAlignment="1" applyProtection="1">
      <alignment horizontal="left" vertical="top" wrapText="1"/>
      <protection locked="0"/>
    </xf>
    <xf numFmtId="0" fontId="8" fillId="33" borderId="27" xfId="0" applyFont="1" applyFill="1" applyBorder="1" applyAlignment="1" applyProtection="1">
      <alignment horizontal="left" vertical="top" wrapText="1"/>
      <protection locked="0"/>
    </xf>
    <xf numFmtId="0" fontId="21" fillId="0" borderId="54" xfId="0" applyFont="1" applyFill="1" applyBorder="1" applyAlignment="1">
      <alignment wrapText="1"/>
    </xf>
    <xf numFmtId="0" fontId="8" fillId="35" borderId="16" xfId="0" applyFont="1" applyFill="1" applyBorder="1" applyAlignment="1" applyProtection="1">
      <alignment/>
      <protection/>
    </xf>
    <xf numFmtId="0" fontId="3" fillId="34" borderId="46" xfId="0" applyFont="1" applyFill="1" applyBorder="1" applyAlignment="1">
      <alignment horizontal="justify" vertical="top"/>
    </xf>
    <xf numFmtId="0" fontId="15" fillId="34" borderId="51" xfId="53" applyNumberFormat="1" applyFont="1" applyFill="1" applyBorder="1" applyAlignment="1" applyProtection="1">
      <alignment horizontal="justify" vertical="top" wrapText="1"/>
      <protection/>
    </xf>
    <xf numFmtId="0" fontId="4" fillId="34" borderId="56" xfId="0" applyFont="1" applyFill="1" applyBorder="1" applyAlignment="1">
      <alignment horizontal="left" vertical="top" wrapText="1"/>
    </xf>
    <xf numFmtId="0" fontId="8" fillId="40" borderId="0" xfId="0" applyFont="1" applyFill="1" applyAlignment="1">
      <alignment/>
    </xf>
    <xf numFmtId="0" fontId="4" fillId="40" borderId="0" xfId="0" applyFont="1" applyFill="1" applyAlignment="1">
      <alignment/>
    </xf>
    <xf numFmtId="0" fontId="71" fillId="40" borderId="0" xfId="53" applyFont="1" applyFill="1" applyBorder="1" applyAlignment="1" applyProtection="1">
      <alignment wrapText="1"/>
      <protection/>
    </xf>
    <xf numFmtId="0" fontId="10" fillId="33" borderId="21" xfId="0" applyFont="1" applyFill="1" applyBorder="1" applyAlignment="1">
      <alignment/>
    </xf>
    <xf numFmtId="0" fontId="8" fillId="33" borderId="22" xfId="0" applyFont="1" applyFill="1" applyBorder="1" applyAlignment="1">
      <alignment horizontal="center" wrapText="1"/>
    </xf>
    <xf numFmtId="0" fontId="8" fillId="35" borderId="42" xfId="0" applyFont="1" applyFill="1" applyBorder="1" applyAlignment="1">
      <alignment/>
    </xf>
    <xf numFmtId="0" fontId="8" fillId="35" borderId="13" xfId="0" applyFont="1" applyFill="1" applyBorder="1" applyAlignment="1">
      <alignment/>
    </xf>
    <xf numFmtId="0" fontId="8" fillId="35" borderId="46" xfId="0" applyFont="1" applyFill="1" applyBorder="1" applyAlignment="1">
      <alignment/>
    </xf>
    <xf numFmtId="0" fontId="10" fillId="35" borderId="58" xfId="0" applyFont="1" applyFill="1" applyBorder="1" applyAlignment="1">
      <alignment vertical="center"/>
    </xf>
    <xf numFmtId="0" fontId="10" fillId="35" borderId="22" xfId="0" applyFont="1" applyFill="1" applyBorder="1" applyAlignment="1">
      <alignment horizontal="center" vertical="center"/>
    </xf>
    <xf numFmtId="0" fontId="10" fillId="35" borderId="22" xfId="0" applyFont="1" applyFill="1" applyBorder="1" applyAlignment="1">
      <alignment horizontal="center" vertical="center" wrapText="1"/>
    </xf>
    <xf numFmtId="0" fontId="10" fillId="35" borderId="57" xfId="0" applyFont="1" applyFill="1" applyBorder="1" applyAlignment="1">
      <alignment horizontal="center" vertical="center" wrapText="1"/>
    </xf>
    <xf numFmtId="3" fontId="72" fillId="35" borderId="21" xfId="0" applyNumberFormat="1" applyFont="1" applyFill="1" applyBorder="1" applyAlignment="1">
      <alignment horizontal="center"/>
    </xf>
    <xf numFmtId="3" fontId="72" fillId="35" borderId="22" xfId="0" applyNumberFormat="1" applyFont="1" applyFill="1" applyBorder="1" applyAlignment="1">
      <alignment horizontal="center"/>
    </xf>
    <xf numFmtId="3" fontId="72" fillId="35" borderId="12" xfId="0" applyNumberFormat="1" applyFont="1" applyFill="1" applyBorder="1" applyAlignment="1">
      <alignment horizontal="center"/>
    </xf>
    <xf numFmtId="3" fontId="72" fillId="35" borderId="10" xfId="0" applyNumberFormat="1" applyFont="1" applyFill="1" applyBorder="1" applyAlignment="1">
      <alignment horizontal="center"/>
    </xf>
    <xf numFmtId="3" fontId="72" fillId="35" borderId="23" xfId="0" applyNumberFormat="1" applyFont="1" applyFill="1" applyBorder="1" applyAlignment="1">
      <alignment horizontal="center"/>
    </xf>
    <xf numFmtId="3" fontId="72" fillId="35" borderId="14" xfId="0" applyNumberFormat="1" applyFont="1" applyFill="1" applyBorder="1" applyAlignment="1">
      <alignment horizontal="center"/>
    </xf>
    <xf numFmtId="3" fontId="72" fillId="35" borderId="24" xfId="0" applyNumberFormat="1" applyFont="1" applyFill="1" applyBorder="1" applyAlignment="1">
      <alignment horizontal="center"/>
    </xf>
    <xf numFmtId="3" fontId="72" fillId="35" borderId="25" xfId="0" applyNumberFormat="1" applyFont="1" applyFill="1" applyBorder="1" applyAlignment="1">
      <alignment horizontal="center"/>
    </xf>
    <xf numFmtId="3" fontId="72" fillId="35" borderId="51" xfId="0" applyNumberFormat="1" applyFont="1" applyFill="1" applyBorder="1" applyAlignment="1">
      <alignment horizontal="center"/>
    </xf>
    <xf numFmtId="176" fontId="8" fillId="35" borderId="23" xfId="0" applyNumberFormat="1" applyFont="1" applyFill="1" applyBorder="1" applyAlignment="1">
      <alignment horizontal="center" wrapText="1"/>
    </xf>
    <xf numFmtId="176" fontId="8" fillId="35" borderId="0" xfId="0" applyNumberFormat="1" applyFont="1" applyFill="1" applyBorder="1" applyAlignment="1">
      <alignment horizontal="center" wrapText="1"/>
    </xf>
    <xf numFmtId="176" fontId="8" fillId="35" borderId="57" xfId="0" applyNumberFormat="1" applyFont="1" applyFill="1" applyBorder="1" applyAlignment="1">
      <alignment horizontal="center"/>
    </xf>
    <xf numFmtId="176" fontId="8" fillId="35" borderId="26" xfId="0" applyNumberFormat="1" applyFont="1" applyFill="1" applyBorder="1" applyAlignment="1">
      <alignment horizontal="center"/>
    </xf>
    <xf numFmtId="176" fontId="8" fillId="35" borderId="25" xfId="0" applyNumberFormat="1" applyFont="1" applyFill="1" applyBorder="1" applyAlignment="1">
      <alignment horizontal="center" wrapText="1"/>
    </xf>
    <xf numFmtId="176" fontId="8" fillId="35" borderId="59" xfId="0" applyNumberFormat="1" applyFont="1" applyFill="1" applyBorder="1" applyAlignment="1">
      <alignment horizontal="center" wrapText="1"/>
    </xf>
    <xf numFmtId="176" fontId="8" fillId="35" borderId="27" xfId="0" applyNumberFormat="1" applyFont="1" applyFill="1" applyBorder="1" applyAlignment="1">
      <alignment horizontal="center"/>
    </xf>
    <xf numFmtId="176" fontId="8" fillId="33" borderId="22" xfId="0" applyNumberFormat="1" applyFont="1" applyFill="1" applyBorder="1" applyAlignment="1">
      <alignment horizontal="center" wrapText="1"/>
    </xf>
    <xf numFmtId="176" fontId="8" fillId="33" borderId="11" xfId="0" applyNumberFormat="1" applyFont="1" applyFill="1" applyBorder="1" applyAlignment="1">
      <alignment horizontal="center" wrapText="1"/>
    </xf>
    <xf numFmtId="176" fontId="8" fillId="33" borderId="57" xfId="0" applyNumberFormat="1" applyFont="1" applyFill="1" applyBorder="1" applyAlignment="1">
      <alignment horizontal="center"/>
    </xf>
    <xf numFmtId="176" fontId="8" fillId="33" borderId="23" xfId="0" applyNumberFormat="1" applyFont="1" applyFill="1" applyBorder="1" applyAlignment="1">
      <alignment horizontal="center" wrapText="1"/>
    </xf>
    <xf numFmtId="176" fontId="8" fillId="33" borderId="60" xfId="0" applyNumberFormat="1" applyFont="1" applyFill="1" applyBorder="1" applyAlignment="1">
      <alignment horizontal="center" wrapText="1"/>
    </xf>
    <xf numFmtId="176" fontId="8" fillId="33" borderId="26" xfId="0" applyNumberFormat="1" applyFont="1" applyFill="1" applyBorder="1" applyAlignment="1">
      <alignment horizontal="center"/>
    </xf>
    <xf numFmtId="176" fontId="8" fillId="33" borderId="0" xfId="0" applyNumberFormat="1" applyFont="1" applyFill="1" applyBorder="1" applyAlignment="1">
      <alignment horizontal="center" wrapText="1"/>
    </xf>
    <xf numFmtId="176" fontId="8" fillId="33" borderId="25" xfId="0" applyNumberFormat="1" applyFont="1" applyFill="1" applyBorder="1" applyAlignment="1">
      <alignment horizontal="center" wrapText="1"/>
    </xf>
    <xf numFmtId="176" fontId="8" fillId="33" borderId="59" xfId="0" applyNumberFormat="1" applyFont="1" applyFill="1" applyBorder="1" applyAlignment="1">
      <alignment horizontal="center" wrapText="1"/>
    </xf>
    <xf numFmtId="176" fontId="8" fillId="33" borderId="27" xfId="0" applyNumberFormat="1" applyFont="1" applyFill="1" applyBorder="1" applyAlignment="1">
      <alignment horizontal="center"/>
    </xf>
    <xf numFmtId="0" fontId="14" fillId="40" borderId="0" xfId="0" applyFont="1" applyFill="1" applyAlignment="1">
      <alignment/>
    </xf>
    <xf numFmtId="0" fontId="8" fillId="2" borderId="61" xfId="0" applyFont="1" applyFill="1" applyBorder="1" applyAlignment="1">
      <alignment wrapText="1"/>
    </xf>
    <xf numFmtId="0" fontId="8" fillId="2" borderId="62" xfId="0" applyFont="1" applyFill="1" applyBorder="1" applyAlignment="1">
      <alignment wrapText="1"/>
    </xf>
    <xf numFmtId="0" fontId="8" fillId="2" borderId="63" xfId="0" applyFont="1" applyFill="1" applyBorder="1" applyAlignment="1">
      <alignment wrapText="1"/>
    </xf>
    <xf numFmtId="0" fontId="3" fillId="34" borderId="13" xfId="0" applyFont="1" applyFill="1" applyBorder="1" applyAlignment="1">
      <alignment wrapText="1"/>
    </xf>
    <xf numFmtId="0" fontId="8" fillId="34" borderId="14" xfId="0" applyFont="1" applyFill="1" applyBorder="1" applyAlignment="1" quotePrefix="1">
      <alignment wrapText="1"/>
    </xf>
    <xf numFmtId="180" fontId="8" fillId="38" borderId="15" xfId="42" applyNumberFormat="1" applyFont="1" applyFill="1" applyBorder="1" applyAlignment="1" applyProtection="1">
      <alignment/>
      <protection locked="0"/>
    </xf>
    <xf numFmtId="180" fontId="8" fillId="38" borderId="50" xfId="42" applyNumberFormat="1" applyFont="1" applyFill="1" applyBorder="1" applyAlignment="1" applyProtection="1">
      <alignment horizontal="right" wrapText="1"/>
      <protection locked="0"/>
    </xf>
    <xf numFmtId="0" fontId="10" fillId="33" borderId="64" xfId="0" applyFont="1" applyFill="1" applyBorder="1" applyAlignment="1">
      <alignment horizontal="center" vertical="center" wrapText="1"/>
    </xf>
    <xf numFmtId="0" fontId="4" fillId="40" borderId="61" xfId="0" applyFont="1" applyFill="1" applyBorder="1" applyAlignment="1" applyProtection="1">
      <alignment horizontal="left" vertical="top" wrapText="1"/>
      <protection locked="0"/>
    </xf>
    <xf numFmtId="0" fontId="15" fillId="40" borderId="62" xfId="53" applyFont="1" applyFill="1" applyBorder="1" applyAlignment="1" applyProtection="1">
      <alignment horizontal="left" wrapText="1"/>
      <protection locked="0"/>
    </xf>
    <xf numFmtId="0" fontId="4" fillId="40" borderId="62" xfId="0" applyFont="1" applyFill="1" applyBorder="1" applyAlignment="1" applyProtection="1">
      <alignment horizontal="left" wrapText="1"/>
      <protection locked="0"/>
    </xf>
    <xf numFmtId="0" fontId="15" fillId="40" borderId="62" xfId="53" applyFont="1" applyFill="1" applyBorder="1" applyAlignment="1" applyProtection="1">
      <alignment/>
      <protection locked="0"/>
    </xf>
    <xf numFmtId="0" fontId="4" fillId="40" borderId="62" xfId="0" applyFont="1" applyFill="1" applyBorder="1" applyAlignment="1" applyProtection="1">
      <alignment wrapText="1"/>
      <protection locked="0"/>
    </xf>
    <xf numFmtId="0" fontId="15" fillId="40" borderId="62" xfId="53" applyFont="1" applyFill="1" applyBorder="1" applyAlignment="1" applyProtection="1">
      <alignment wrapText="1"/>
      <protection locked="0"/>
    </xf>
    <xf numFmtId="0" fontId="16" fillId="40" borderId="63" xfId="0" applyFont="1" applyFill="1" applyBorder="1" applyAlignment="1" applyProtection="1">
      <alignment/>
      <protection locked="0"/>
    </xf>
    <xf numFmtId="0" fontId="71" fillId="40" borderId="0" xfId="0" applyFont="1" applyFill="1" applyAlignment="1">
      <alignment/>
    </xf>
    <xf numFmtId="0" fontId="71" fillId="33" borderId="0" xfId="0" applyFont="1" applyFill="1" applyAlignment="1">
      <alignment/>
    </xf>
    <xf numFmtId="0" fontId="22" fillId="37" borderId="50" xfId="0" applyFont="1" applyFill="1" applyBorder="1" applyAlignment="1">
      <alignment/>
    </xf>
    <xf numFmtId="0" fontId="10" fillId="35" borderId="65" xfId="0" applyFont="1" applyFill="1" applyBorder="1" applyAlignment="1">
      <alignment horizontal="center" vertical="center"/>
    </xf>
    <xf numFmtId="0" fontId="10" fillId="35" borderId="66" xfId="0" applyFont="1" applyFill="1" applyBorder="1" applyAlignment="1">
      <alignment horizontal="center" vertical="center"/>
    </xf>
    <xf numFmtId="0" fontId="10" fillId="35" borderId="65" xfId="0" applyFont="1" applyFill="1" applyBorder="1" applyAlignment="1">
      <alignment horizontal="center" vertical="center" wrapText="1"/>
    </xf>
    <xf numFmtId="0" fontId="10" fillId="35" borderId="64" xfId="0" applyFont="1" applyFill="1" applyBorder="1" applyAlignment="1">
      <alignment horizontal="center" vertical="center" wrapText="1"/>
    </xf>
    <xf numFmtId="0" fontId="10" fillId="33" borderId="67" xfId="0" applyFont="1" applyFill="1" applyBorder="1" applyAlignment="1">
      <alignment vertical="center"/>
    </xf>
    <xf numFmtId="0" fontId="10" fillId="33" borderId="66" xfId="0" applyFont="1" applyFill="1" applyBorder="1" applyAlignment="1">
      <alignment vertical="center"/>
    </xf>
    <xf numFmtId="0" fontId="10" fillId="33" borderId="66" xfId="0" applyFont="1" applyFill="1" applyBorder="1" applyAlignment="1">
      <alignment horizontal="center" vertical="center" wrapText="1"/>
    </xf>
    <xf numFmtId="0" fontId="10" fillId="33" borderId="68" xfId="0" applyFont="1" applyFill="1" applyBorder="1" applyAlignment="1">
      <alignment horizontal="center" vertical="center" wrapText="1"/>
    </xf>
    <xf numFmtId="0" fontId="73" fillId="40" borderId="0" xfId="0" applyFont="1" applyFill="1" applyAlignment="1">
      <alignment/>
    </xf>
    <xf numFmtId="0" fontId="73" fillId="33" borderId="0" xfId="0" applyFont="1" applyFill="1" applyAlignment="1">
      <alignment/>
    </xf>
    <xf numFmtId="0" fontId="3" fillId="33" borderId="0" xfId="0" applyFont="1" applyFill="1" applyAlignment="1">
      <alignment/>
    </xf>
    <xf numFmtId="0" fontId="71" fillId="40" borderId="0" xfId="0" applyFont="1" applyFill="1" applyAlignment="1">
      <alignment/>
    </xf>
    <xf numFmtId="0" fontId="0" fillId="40" borderId="0" xfId="0" applyFill="1" applyAlignment="1">
      <alignment vertical="center"/>
    </xf>
    <xf numFmtId="0" fontId="8" fillId="33" borderId="0" xfId="0" applyFont="1" applyFill="1" applyAlignment="1">
      <alignment vertical="center"/>
    </xf>
    <xf numFmtId="0" fontId="14" fillId="33" borderId="0" xfId="0" applyFont="1" applyFill="1" applyBorder="1" applyAlignment="1">
      <alignment horizontal="center" vertical="center"/>
    </xf>
    <xf numFmtId="0" fontId="6" fillId="33" borderId="0" xfId="0" applyFont="1" applyFill="1" applyAlignment="1">
      <alignment horizontal="justify" vertical="center"/>
    </xf>
    <xf numFmtId="0" fontId="3" fillId="34" borderId="42" xfId="0" applyFont="1" applyFill="1" applyBorder="1" applyAlignment="1">
      <alignment horizontal="left" vertical="top" wrapText="1"/>
    </xf>
    <xf numFmtId="0" fontId="3" fillId="34" borderId="13" xfId="0" applyFont="1" applyFill="1" applyBorder="1" applyAlignment="1">
      <alignment horizontal="left" vertical="top" wrapText="1"/>
    </xf>
    <xf numFmtId="0" fontId="14" fillId="33" borderId="50" xfId="0" applyFont="1" applyFill="1" applyBorder="1" applyAlignment="1">
      <alignment horizontal="center"/>
    </xf>
    <xf numFmtId="0" fontId="10" fillId="33" borderId="50" xfId="0" applyFont="1" applyFill="1" applyBorder="1" applyAlignment="1">
      <alignment horizontal="left"/>
    </xf>
    <xf numFmtId="0" fontId="8" fillId="34" borderId="42" xfId="0" applyNumberFormat="1" applyFont="1" applyFill="1" applyBorder="1" applyAlignment="1">
      <alignment horizontal="left" vertical="top" wrapText="1"/>
    </xf>
    <xf numFmtId="0" fontId="0" fillId="34" borderId="12" xfId="0" applyFill="1" applyBorder="1" applyAlignment="1">
      <alignment horizontal="left" vertical="top" wrapText="1"/>
    </xf>
    <xf numFmtId="0" fontId="13" fillId="36" borderId="69" xfId="0" applyFont="1" applyFill="1" applyBorder="1" applyAlignment="1">
      <alignment horizontal="center" wrapText="1"/>
    </xf>
    <xf numFmtId="0" fontId="13" fillId="36" borderId="31" xfId="0" applyFont="1" applyFill="1" applyBorder="1" applyAlignment="1">
      <alignment horizontal="center" wrapText="1"/>
    </xf>
    <xf numFmtId="0" fontId="10" fillId="35" borderId="70" xfId="0" applyFont="1" applyFill="1" applyBorder="1" applyAlignment="1">
      <alignment horizontal="center" wrapText="1"/>
    </xf>
    <xf numFmtId="0" fontId="10" fillId="35" borderId="71" xfId="0" applyFont="1" applyFill="1" applyBorder="1" applyAlignment="1">
      <alignment horizontal="center" wrapText="1"/>
    </xf>
    <xf numFmtId="0" fontId="10" fillId="35" borderId="22" xfId="0" applyFont="1" applyFill="1" applyBorder="1" applyAlignment="1">
      <alignment horizontal="center" wrapText="1"/>
    </xf>
    <xf numFmtId="0" fontId="10" fillId="35" borderId="30" xfId="0" applyFont="1" applyFill="1" applyBorder="1" applyAlignment="1">
      <alignment horizontal="center" wrapText="1"/>
    </xf>
    <xf numFmtId="0" fontId="14" fillId="2" borderId="52" xfId="0" applyFont="1" applyFill="1" applyBorder="1" applyAlignment="1">
      <alignment horizontal="center" vertical="center"/>
    </xf>
    <xf numFmtId="0" fontId="14" fillId="2" borderId="56" xfId="0" applyFont="1" applyFill="1" applyBorder="1" applyAlignment="1">
      <alignment horizontal="center" vertical="center"/>
    </xf>
    <xf numFmtId="0" fontId="14" fillId="35" borderId="61" xfId="0" applyFont="1" applyFill="1" applyBorder="1" applyAlignment="1">
      <alignment horizontal="center" vertical="center" wrapText="1"/>
    </xf>
    <xf numFmtId="0" fontId="14" fillId="35" borderId="63" xfId="0" applyFont="1" applyFill="1" applyBorder="1" applyAlignment="1">
      <alignment horizontal="center" vertical="center" wrapText="1"/>
    </xf>
    <xf numFmtId="0" fontId="8" fillId="35" borderId="19" xfId="0" applyFont="1" applyFill="1" applyBorder="1" applyAlignment="1" applyProtection="1">
      <alignment horizontal="center"/>
      <protection locked="0"/>
    </xf>
    <xf numFmtId="0" fontId="8" fillId="35" borderId="20" xfId="0" applyFont="1" applyFill="1" applyBorder="1" applyAlignment="1" applyProtection="1">
      <alignment horizontal="center"/>
      <protection locked="0"/>
    </xf>
    <xf numFmtId="0" fontId="10" fillId="40" borderId="53" xfId="0" applyFont="1" applyFill="1" applyBorder="1" applyAlignment="1">
      <alignment horizontal="left"/>
    </xf>
    <xf numFmtId="0" fontId="10" fillId="40" borderId="52" xfId="0" applyFont="1" applyFill="1" applyBorder="1" applyAlignment="1">
      <alignment horizontal="left"/>
    </xf>
    <xf numFmtId="0" fontId="10" fillId="40" borderId="56" xfId="0" applyFont="1" applyFill="1" applyBorder="1" applyAlignment="1">
      <alignment horizontal="left"/>
    </xf>
    <xf numFmtId="0" fontId="10" fillId="35" borderId="21" xfId="0" applyFont="1" applyFill="1" applyBorder="1" applyAlignment="1">
      <alignment horizontal="left"/>
    </xf>
    <xf numFmtId="0" fontId="10" fillId="35" borderId="29" xfId="0" applyFont="1" applyFill="1" applyBorder="1" applyAlignment="1">
      <alignment horizontal="left"/>
    </xf>
    <xf numFmtId="0" fontId="8" fillId="33" borderId="0" xfId="0" applyFont="1" applyFill="1" applyAlignment="1">
      <alignment horizontal="left" vertical="center"/>
    </xf>
    <xf numFmtId="0" fontId="8" fillId="35" borderId="19" xfId="0" applyFont="1" applyFill="1" applyBorder="1" applyAlignment="1" applyProtection="1">
      <alignment horizontal="center" vertical="center"/>
      <protection locked="0"/>
    </xf>
    <xf numFmtId="0" fontId="8" fillId="35" borderId="20" xfId="0" applyFont="1" applyFill="1" applyBorder="1" applyAlignment="1" applyProtection="1">
      <alignment horizontal="center" vertical="center"/>
      <protection locked="0"/>
    </xf>
    <xf numFmtId="0" fontId="13" fillId="36" borderId="32" xfId="0" applyFont="1" applyFill="1" applyBorder="1" applyAlignment="1">
      <alignment horizontal="center" wrapText="1"/>
    </xf>
    <xf numFmtId="0" fontId="13" fillId="36" borderId="30" xfId="0" applyFont="1" applyFill="1" applyBorder="1" applyAlignment="1">
      <alignment horizontal="center" wrapText="1"/>
    </xf>
    <xf numFmtId="0" fontId="10" fillId="33" borderId="0" xfId="0" applyFont="1" applyFill="1" applyAlignment="1">
      <alignment horizontal="left" vertical="center"/>
    </xf>
    <xf numFmtId="0" fontId="14" fillId="41" borderId="53" xfId="0" applyFont="1" applyFill="1" applyBorder="1" applyAlignment="1">
      <alignment horizontal="center"/>
    </xf>
    <xf numFmtId="0" fontId="14" fillId="41" borderId="52" xfId="0" applyFont="1" applyFill="1" applyBorder="1" applyAlignment="1">
      <alignment horizontal="center"/>
    </xf>
    <xf numFmtId="0" fontId="14" fillId="41" borderId="56" xfId="0" applyFont="1" applyFill="1" applyBorder="1" applyAlignment="1">
      <alignment horizontal="center"/>
    </xf>
    <xf numFmtId="49" fontId="10" fillId="34" borderId="33" xfId="0" applyNumberFormat="1" applyFont="1" applyFill="1" applyBorder="1" applyAlignment="1">
      <alignment horizontal="left" vertical="top" wrapText="1"/>
    </xf>
    <xf numFmtId="49" fontId="8" fillId="34" borderId="33" xfId="0" applyNumberFormat="1" applyFont="1" applyFill="1" applyBorder="1" applyAlignment="1">
      <alignment horizontal="left" vertical="top" wrapText="1"/>
    </xf>
    <xf numFmtId="0" fontId="8" fillId="34" borderId="33" xfId="0" applyFont="1" applyFill="1" applyBorder="1" applyAlignment="1">
      <alignment horizontal="left" vertical="top" wrapText="1"/>
    </xf>
    <xf numFmtId="0" fontId="8" fillId="39" borderId="33" xfId="0" applyFont="1" applyFill="1" applyBorder="1" applyAlignment="1">
      <alignment vertical="top"/>
    </xf>
    <xf numFmtId="0" fontId="71" fillId="39" borderId="33" xfId="0" applyFont="1" applyFill="1" applyBorder="1" applyAlignment="1">
      <alignment vertical="top"/>
    </xf>
    <xf numFmtId="0" fontId="8" fillId="33" borderId="11" xfId="0" applyFont="1" applyFill="1" applyBorder="1" applyAlignment="1">
      <alignment horizontal="left" wrapText="1"/>
    </xf>
    <xf numFmtId="0" fontId="10" fillId="33" borderId="57" xfId="0" applyFont="1" applyFill="1" applyBorder="1" applyAlignment="1">
      <alignment horizontal="center" wrapText="1"/>
    </xf>
    <xf numFmtId="0" fontId="10" fillId="33" borderId="31" xfId="0" applyFont="1" applyFill="1" applyBorder="1" applyAlignment="1">
      <alignment horizontal="center" wrapText="1"/>
    </xf>
    <xf numFmtId="0" fontId="8" fillId="33" borderId="10" xfId="0" applyFont="1" applyFill="1" applyBorder="1" applyAlignment="1">
      <alignment horizontal="left" wrapText="1"/>
    </xf>
    <xf numFmtId="0" fontId="10" fillId="33" borderId="23" xfId="0" applyFont="1" applyFill="1" applyBorder="1" applyAlignment="1">
      <alignment horizontal="center" wrapText="1"/>
    </xf>
    <xf numFmtId="0" fontId="10" fillId="33" borderId="30" xfId="0" applyFont="1" applyFill="1" applyBorder="1" applyAlignment="1">
      <alignment horizontal="center" wrapText="1"/>
    </xf>
    <xf numFmtId="0" fontId="10" fillId="33" borderId="49" xfId="0" applyFont="1" applyFill="1" applyBorder="1" applyAlignment="1">
      <alignment horizontal="center" wrapText="1"/>
    </xf>
    <xf numFmtId="0" fontId="8" fillId="33" borderId="0" xfId="0" applyFont="1" applyFill="1" applyBorder="1" applyAlignment="1">
      <alignment horizontal="left" wrapText="1"/>
    </xf>
    <xf numFmtId="0" fontId="10" fillId="33" borderId="22" xfId="0" applyFont="1" applyFill="1" applyBorder="1" applyAlignment="1">
      <alignment horizontal="center" wrapText="1"/>
    </xf>
    <xf numFmtId="0" fontId="10" fillId="33" borderId="10" xfId="0" applyFont="1" applyFill="1" applyBorder="1" applyAlignment="1">
      <alignment horizontal="left"/>
    </xf>
    <xf numFmtId="0" fontId="10" fillId="33" borderId="29" xfId="0" applyFont="1" applyFill="1" applyBorder="1" applyAlignment="1">
      <alignment horizontal="left"/>
    </xf>
    <xf numFmtId="0" fontId="19" fillId="34" borderId="53" xfId="0" applyFont="1" applyFill="1" applyBorder="1" applyAlignment="1">
      <alignment horizontal="left" vertical="top" wrapText="1"/>
    </xf>
    <xf numFmtId="0" fontId="8" fillId="34" borderId="52" xfId="0" applyFont="1" applyFill="1" applyBorder="1" applyAlignment="1">
      <alignment horizontal="left" vertical="top" wrapText="1"/>
    </xf>
    <xf numFmtId="0" fontId="8" fillId="34" borderId="56" xfId="0" applyFont="1" applyFill="1" applyBorder="1" applyAlignment="1">
      <alignment horizontal="left" vertical="top" wrapText="1"/>
    </xf>
    <xf numFmtId="0" fontId="8" fillId="33" borderId="47" xfId="0" applyFont="1" applyFill="1" applyBorder="1" applyAlignment="1">
      <alignment horizontal="left" wrapText="1"/>
    </xf>
    <xf numFmtId="0" fontId="8" fillId="33" borderId="29" xfId="0" applyFont="1" applyFill="1" applyBorder="1" applyAlignment="1">
      <alignment horizontal="left" wrapText="1"/>
    </xf>
    <xf numFmtId="0" fontId="14" fillId="35" borderId="61" xfId="0" applyFont="1" applyFill="1" applyBorder="1" applyAlignment="1">
      <alignment horizontal="center" vertical="center"/>
    </xf>
    <xf numFmtId="0" fontId="14" fillId="35" borderId="63" xfId="0" applyFont="1" applyFill="1" applyBorder="1" applyAlignment="1">
      <alignment horizontal="center" vertical="center"/>
    </xf>
    <xf numFmtId="0" fontId="8" fillId="33" borderId="21" xfId="0" applyFont="1" applyFill="1" applyBorder="1" applyAlignment="1">
      <alignment horizontal="left" wrapText="1"/>
    </xf>
    <xf numFmtId="0" fontId="8" fillId="33" borderId="32" xfId="0" applyFont="1" applyFill="1" applyBorder="1" applyAlignment="1">
      <alignment horizontal="left" wrapText="1"/>
    </xf>
    <xf numFmtId="0" fontId="8" fillId="33" borderId="23" xfId="0" applyFont="1" applyFill="1" applyBorder="1" applyAlignment="1">
      <alignment horizontal="left" wrapText="1"/>
    </xf>
    <xf numFmtId="0" fontId="14" fillId="2" borderId="53"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56"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color rgb="FF006100"/>
      </font>
      <fill>
        <patternFill>
          <bgColor rgb="FFC6EFCE"/>
        </patternFill>
      </fill>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Input-Output'!A1" /><Relationship Id="rId6" Type="http://schemas.openxmlformats.org/officeDocument/2006/relationships/hyperlink" Target="#Instructions!A1" /><Relationship Id="rId7" Type="http://schemas.openxmlformats.org/officeDocument/2006/relationships/hyperlink" Target="#References!A1"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Input-Output'!A1" /><Relationship Id="rId6" Type="http://schemas.openxmlformats.org/officeDocument/2006/relationships/hyperlink" Target="#Instructions!A1" /><Relationship Id="rId7" Type="http://schemas.openxmlformats.org/officeDocument/2006/relationships/hyperlink" Target="#References!A1"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Input-Output'!A1" /><Relationship Id="rId6" Type="http://schemas.openxmlformats.org/officeDocument/2006/relationships/hyperlink" Target="#Instructions!A1" /><Relationship Id="rId7" Type="http://schemas.openxmlformats.org/officeDocument/2006/relationships/hyperlink" Target="#References!A1"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Input-Output'!A1" /><Relationship Id="rId6" Type="http://schemas.openxmlformats.org/officeDocument/2006/relationships/hyperlink" Target="#Instructions!A1" /><Relationship Id="rId7" Type="http://schemas.openxmlformats.org/officeDocument/2006/relationships/hyperlink" Target="#Reference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25</xdr:row>
      <xdr:rowOff>152400</xdr:rowOff>
    </xdr:from>
    <xdr:to>
      <xdr:col>3</xdr:col>
      <xdr:colOff>352425</xdr:colOff>
      <xdr:row>28</xdr:row>
      <xdr:rowOff>152400</xdr:rowOff>
    </xdr:to>
    <xdr:pic>
      <xdr:nvPicPr>
        <xdr:cNvPr id="1" name="Picture 11" descr="Toronto647.wmf"/>
        <xdr:cNvPicPr preferRelativeResize="1">
          <a:picLocks noChangeAspect="1"/>
        </xdr:cNvPicPr>
      </xdr:nvPicPr>
      <xdr:blipFill>
        <a:blip r:embed="rId1"/>
        <a:stretch>
          <a:fillRect/>
        </a:stretch>
      </xdr:blipFill>
      <xdr:spPr>
        <a:xfrm>
          <a:off x="1762125" y="7553325"/>
          <a:ext cx="1762125" cy="571500"/>
        </a:xfrm>
        <a:prstGeom prst="rect">
          <a:avLst/>
        </a:prstGeom>
        <a:noFill/>
        <a:ln w="9525" cmpd="sng">
          <a:noFill/>
        </a:ln>
      </xdr:spPr>
    </xdr:pic>
    <xdr:clientData/>
  </xdr:twoCellAnchor>
  <xdr:twoCellAnchor editAs="oneCell">
    <xdr:from>
      <xdr:col>3</xdr:col>
      <xdr:colOff>3952875</xdr:colOff>
      <xdr:row>26</xdr:row>
      <xdr:rowOff>28575</xdr:rowOff>
    </xdr:from>
    <xdr:to>
      <xdr:col>4</xdr:col>
      <xdr:colOff>19050</xdr:colOff>
      <xdr:row>28</xdr:row>
      <xdr:rowOff>76200</xdr:rowOff>
    </xdr:to>
    <xdr:pic>
      <xdr:nvPicPr>
        <xdr:cNvPr id="2" name="Picture 13" descr="livegreen_B.wmf"/>
        <xdr:cNvPicPr preferRelativeResize="1">
          <a:picLocks noChangeAspect="1"/>
        </xdr:cNvPicPr>
      </xdr:nvPicPr>
      <xdr:blipFill>
        <a:blip r:embed="rId2"/>
        <a:stretch>
          <a:fillRect/>
        </a:stretch>
      </xdr:blipFill>
      <xdr:spPr>
        <a:xfrm>
          <a:off x="7124700" y="7620000"/>
          <a:ext cx="1485900" cy="428625"/>
        </a:xfrm>
        <a:prstGeom prst="rect">
          <a:avLst/>
        </a:prstGeom>
        <a:noFill/>
        <a:ln w="9525" cmpd="sng">
          <a:noFill/>
        </a:ln>
      </xdr:spPr>
    </xdr:pic>
    <xdr:clientData/>
  </xdr:twoCellAnchor>
  <xdr:twoCellAnchor editAs="oneCell">
    <xdr:from>
      <xdr:col>2</xdr:col>
      <xdr:colOff>0</xdr:colOff>
      <xdr:row>0</xdr:row>
      <xdr:rowOff>0</xdr:rowOff>
    </xdr:from>
    <xdr:to>
      <xdr:col>3</xdr:col>
      <xdr:colOff>1076325</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762125" y="0"/>
          <a:ext cx="2486025" cy="561975"/>
        </a:xfrm>
        <a:prstGeom prst="rect">
          <a:avLst/>
        </a:prstGeom>
        <a:noFill/>
        <a:ln w="9525" cmpd="sng">
          <a:noFill/>
        </a:ln>
      </xdr:spPr>
    </xdr:pic>
    <xdr:clientData/>
  </xdr:twoCellAnchor>
  <xdr:twoCellAnchor>
    <xdr:from>
      <xdr:col>1</xdr:col>
      <xdr:colOff>0</xdr:colOff>
      <xdr:row>10</xdr:row>
      <xdr:rowOff>57150</xdr:rowOff>
    </xdr:from>
    <xdr:to>
      <xdr:col>1</xdr:col>
      <xdr:colOff>1028700</xdr:colOff>
      <xdr:row>11</xdr:row>
      <xdr:rowOff>123825</xdr:rowOff>
    </xdr:to>
    <xdr:grpSp>
      <xdr:nvGrpSpPr>
        <xdr:cNvPr id="4" name="Group 684"/>
        <xdr:cNvGrpSpPr>
          <a:grpSpLocks/>
        </xdr:cNvGrpSpPr>
      </xdr:nvGrpSpPr>
      <xdr:grpSpPr>
        <a:xfrm>
          <a:off x="628650" y="2962275"/>
          <a:ext cx="1028700" cy="295275"/>
          <a:chOff x="51" y="433"/>
          <a:chExt cx="107" cy="31"/>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0</xdr:colOff>
      <xdr:row>6</xdr:row>
      <xdr:rowOff>0</xdr:rowOff>
    </xdr:from>
    <xdr:to>
      <xdr:col>1</xdr:col>
      <xdr:colOff>1047750</xdr:colOff>
      <xdr:row>7</xdr:row>
      <xdr:rowOff>133350</xdr:rowOff>
    </xdr:to>
    <xdr:grpSp>
      <xdr:nvGrpSpPr>
        <xdr:cNvPr id="7" name="Group 690"/>
        <xdr:cNvGrpSpPr>
          <a:grpSpLocks/>
        </xdr:cNvGrpSpPr>
      </xdr:nvGrpSpPr>
      <xdr:grpSpPr>
        <a:xfrm>
          <a:off x="628650" y="2047875"/>
          <a:ext cx="1047750" cy="304800"/>
          <a:chOff x="40" y="187"/>
          <a:chExt cx="110" cy="32"/>
        </a:xfrm>
        <a:solidFill>
          <a:srgbClr val="FFFFFF"/>
        </a:solidFill>
      </xdr:grpSpPr>
      <xdr:sp>
        <xdr:nvSpPr>
          <xdr:cNvPr id="8"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1">
            <a:hlinkClick r:id="rId5"/>
          </xdr:cNvPr>
          <xdr:cNvSpPr txBox="1">
            <a:spLocks noChangeArrowheads="1"/>
          </xdr:cNvSpPr>
        </xdr:nvSpPr>
        <xdr:spPr>
          <a:xfrm>
            <a:off x="42" y="192"/>
            <a:ext cx="108" cy="24"/>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0</xdr:colOff>
      <xdr:row>5</xdr:row>
      <xdr:rowOff>28575</xdr:rowOff>
    </xdr:from>
    <xdr:to>
      <xdr:col>1</xdr:col>
      <xdr:colOff>1028700</xdr:colOff>
      <xdr:row>5</xdr:row>
      <xdr:rowOff>342900</xdr:rowOff>
    </xdr:to>
    <xdr:grpSp>
      <xdr:nvGrpSpPr>
        <xdr:cNvPr id="10" name="Group 693"/>
        <xdr:cNvGrpSpPr>
          <a:grpSpLocks/>
        </xdr:cNvGrpSpPr>
      </xdr:nvGrpSpPr>
      <xdr:grpSpPr>
        <a:xfrm>
          <a:off x="628650" y="1457325"/>
          <a:ext cx="1028700" cy="314325"/>
          <a:chOff x="40" y="132"/>
          <a:chExt cx="108" cy="33"/>
        </a:xfrm>
        <a:solidFill>
          <a:srgbClr val="FFFFFF"/>
        </a:solidFill>
      </xdr:grpSpPr>
      <xdr:sp>
        <xdr:nvSpPr>
          <xdr:cNvPr id="11"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2">
            <a:hlinkClick r:id="rId6"/>
          </xdr:cNvPr>
          <xdr:cNvSpPr txBox="1">
            <a:spLocks noChangeArrowheads="1"/>
          </xdr:cNvSpPr>
        </xdr:nvSpPr>
        <xdr:spPr>
          <a:xfrm>
            <a:off x="48" y="137"/>
            <a:ext cx="91" cy="23"/>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38100</xdr:colOff>
      <xdr:row>11</xdr:row>
      <xdr:rowOff>171450</xdr:rowOff>
    </xdr:from>
    <xdr:to>
      <xdr:col>1</xdr:col>
      <xdr:colOff>971550</xdr:colOff>
      <xdr:row>12</xdr:row>
      <xdr:rowOff>219075</xdr:rowOff>
    </xdr:to>
    <xdr:grpSp>
      <xdr:nvGrpSpPr>
        <xdr:cNvPr id="13" name="Group 696"/>
        <xdr:cNvGrpSpPr>
          <a:grpSpLocks/>
        </xdr:cNvGrpSpPr>
      </xdr:nvGrpSpPr>
      <xdr:grpSpPr>
        <a:xfrm>
          <a:off x="666750" y="3305175"/>
          <a:ext cx="933450" cy="276225"/>
          <a:chOff x="54" y="474"/>
          <a:chExt cx="98" cy="31"/>
        </a:xfrm>
        <a:solidFill>
          <a:srgbClr val="FFFFFF"/>
        </a:solidFill>
      </xdr:grpSpPr>
      <xdr:sp>
        <xdr:nvSpPr>
          <xdr:cNvPr id="14"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4">
            <a:hlinkClick r:id="rId7"/>
          </xdr:cNvPr>
          <xdr:cNvSpPr txBox="1">
            <a:spLocks noChangeArrowheads="1"/>
          </xdr:cNvSpPr>
        </xdr:nvSpPr>
        <xdr:spPr>
          <a:xfrm>
            <a:off x="60" y="480"/>
            <a:ext cx="86"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0</xdr:colOff>
      <xdr:row>4</xdr:row>
      <xdr:rowOff>95250</xdr:rowOff>
    </xdr:from>
    <xdr:to>
      <xdr:col>0</xdr:col>
      <xdr:colOff>619125</xdr:colOff>
      <xdr:row>5</xdr:row>
      <xdr:rowOff>419100</xdr:rowOff>
    </xdr:to>
    <xdr:grpSp>
      <xdr:nvGrpSpPr>
        <xdr:cNvPr id="16" name="Group 182"/>
        <xdr:cNvGrpSpPr>
          <a:grpSpLocks/>
        </xdr:cNvGrpSpPr>
      </xdr:nvGrpSpPr>
      <xdr:grpSpPr>
        <a:xfrm>
          <a:off x="0" y="1428750"/>
          <a:ext cx="619125" cy="419100"/>
          <a:chOff x="2" y="119"/>
          <a:chExt cx="45" cy="53"/>
        </a:xfrm>
        <a:solidFill>
          <a:srgbClr val="FFFFFF"/>
        </a:solidFill>
      </xdr:grpSpPr>
      <xdr:sp>
        <xdr:nvSpPr>
          <xdr:cNvPr id="17" name="AutoShape 18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Text Box 184"/>
          <xdr:cNvSpPr txBox="1">
            <a:spLocks noChangeArrowheads="1"/>
          </xdr:cNvSpPr>
        </xdr:nvSpPr>
        <xdr:spPr>
          <a:xfrm>
            <a:off x="6" y="137"/>
            <a:ext cx="41" cy="16"/>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40</xdr:row>
      <xdr:rowOff>0</xdr:rowOff>
    </xdr:from>
    <xdr:to>
      <xdr:col>3</xdr:col>
      <xdr:colOff>1562100</xdr:colOff>
      <xdr:row>42</xdr:row>
      <xdr:rowOff>152400</xdr:rowOff>
    </xdr:to>
    <xdr:pic>
      <xdr:nvPicPr>
        <xdr:cNvPr id="1" name="Picture 11" descr="Toronto647.wmf"/>
        <xdr:cNvPicPr preferRelativeResize="1">
          <a:picLocks noChangeAspect="1"/>
        </xdr:cNvPicPr>
      </xdr:nvPicPr>
      <xdr:blipFill>
        <a:blip r:embed="rId1"/>
        <a:stretch>
          <a:fillRect/>
        </a:stretch>
      </xdr:blipFill>
      <xdr:spPr>
        <a:xfrm>
          <a:off x="1714500" y="10248900"/>
          <a:ext cx="1781175" cy="552450"/>
        </a:xfrm>
        <a:prstGeom prst="rect">
          <a:avLst/>
        </a:prstGeom>
        <a:noFill/>
        <a:ln w="9525" cmpd="sng">
          <a:noFill/>
        </a:ln>
      </xdr:spPr>
    </xdr:pic>
    <xdr:clientData/>
  </xdr:twoCellAnchor>
  <xdr:twoCellAnchor editAs="oneCell">
    <xdr:from>
      <xdr:col>14</xdr:col>
      <xdr:colOff>257175</xdr:colOff>
      <xdr:row>40</xdr:row>
      <xdr:rowOff>123825</xdr:rowOff>
    </xdr:from>
    <xdr:to>
      <xdr:col>18</xdr:col>
      <xdr:colOff>28575</xdr:colOff>
      <xdr:row>43</xdr:row>
      <xdr:rowOff>28575</xdr:rowOff>
    </xdr:to>
    <xdr:pic>
      <xdr:nvPicPr>
        <xdr:cNvPr id="2" name="Picture 13" descr="livegreen_B.wmf"/>
        <xdr:cNvPicPr preferRelativeResize="1">
          <a:picLocks noChangeAspect="1"/>
        </xdr:cNvPicPr>
      </xdr:nvPicPr>
      <xdr:blipFill>
        <a:blip r:embed="rId2"/>
        <a:stretch>
          <a:fillRect/>
        </a:stretch>
      </xdr:blipFill>
      <xdr:spPr>
        <a:xfrm>
          <a:off x="10163175" y="10372725"/>
          <a:ext cx="1762125" cy="504825"/>
        </a:xfrm>
        <a:prstGeom prst="rect">
          <a:avLst/>
        </a:prstGeom>
        <a:noFill/>
        <a:ln w="9525" cmpd="sng">
          <a:noFill/>
        </a:ln>
      </xdr:spPr>
    </xdr:pic>
    <xdr:clientData/>
  </xdr:twoCellAnchor>
  <xdr:twoCellAnchor editAs="oneCell">
    <xdr:from>
      <xdr:col>2</xdr:col>
      <xdr:colOff>0</xdr:colOff>
      <xdr:row>0</xdr:row>
      <xdr:rowOff>0</xdr:rowOff>
    </xdr:from>
    <xdr:to>
      <xdr:col>3</xdr:col>
      <xdr:colOff>2276475</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714500" y="0"/>
          <a:ext cx="2495550" cy="561975"/>
        </a:xfrm>
        <a:prstGeom prst="rect">
          <a:avLst/>
        </a:prstGeom>
        <a:noFill/>
        <a:ln w="9525" cmpd="sng">
          <a:noFill/>
        </a:ln>
      </xdr:spPr>
    </xdr:pic>
    <xdr:clientData/>
  </xdr:twoCellAnchor>
  <xdr:twoCellAnchor>
    <xdr:from>
      <xdr:col>1</xdr:col>
      <xdr:colOff>19050</xdr:colOff>
      <xdr:row>5</xdr:row>
      <xdr:rowOff>361950</xdr:rowOff>
    </xdr:from>
    <xdr:to>
      <xdr:col>1</xdr:col>
      <xdr:colOff>1038225</xdr:colOff>
      <xdr:row>6</xdr:row>
      <xdr:rowOff>95250</xdr:rowOff>
    </xdr:to>
    <xdr:grpSp>
      <xdr:nvGrpSpPr>
        <xdr:cNvPr id="4" name="Group 692"/>
        <xdr:cNvGrpSpPr>
          <a:grpSpLocks/>
        </xdr:cNvGrpSpPr>
      </xdr:nvGrpSpPr>
      <xdr:grpSpPr>
        <a:xfrm>
          <a:off x="666750" y="2457450"/>
          <a:ext cx="1019175" cy="371475"/>
          <a:chOff x="51" y="433"/>
          <a:chExt cx="107" cy="29"/>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51" y="439"/>
            <a:ext cx="107" cy="1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0</xdr:colOff>
      <xdr:row>3</xdr:row>
      <xdr:rowOff>400050</xdr:rowOff>
    </xdr:from>
    <xdr:to>
      <xdr:col>1</xdr:col>
      <xdr:colOff>1047750</xdr:colOff>
      <xdr:row>4</xdr:row>
      <xdr:rowOff>323850</xdr:rowOff>
    </xdr:to>
    <xdr:grpSp>
      <xdr:nvGrpSpPr>
        <xdr:cNvPr id="7" name="Group 698"/>
        <xdr:cNvGrpSpPr>
          <a:grpSpLocks/>
        </xdr:cNvGrpSpPr>
      </xdr:nvGrpSpPr>
      <xdr:grpSpPr>
        <a:xfrm>
          <a:off x="647700" y="1590675"/>
          <a:ext cx="1047750" cy="390525"/>
          <a:chOff x="40" y="187"/>
          <a:chExt cx="110" cy="32"/>
        </a:xfrm>
        <a:solidFill>
          <a:srgbClr val="FFFFFF"/>
        </a:solidFill>
      </xdr:grpSpPr>
      <xdr:sp>
        <xdr:nvSpPr>
          <xdr:cNvPr id="8"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1">
            <a:hlinkClick r:id="rId5"/>
          </xdr:cNvPr>
          <xdr:cNvSpPr txBox="1">
            <a:spLocks noChangeArrowheads="1"/>
          </xdr:cNvSpPr>
        </xdr:nvSpPr>
        <xdr:spPr>
          <a:xfrm>
            <a:off x="42" y="192"/>
            <a:ext cx="108" cy="24"/>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0</xdr:colOff>
      <xdr:row>3</xdr:row>
      <xdr:rowOff>19050</xdr:rowOff>
    </xdr:from>
    <xdr:to>
      <xdr:col>1</xdr:col>
      <xdr:colOff>1028700</xdr:colOff>
      <xdr:row>3</xdr:row>
      <xdr:rowOff>314325</xdr:rowOff>
    </xdr:to>
    <xdr:grpSp>
      <xdr:nvGrpSpPr>
        <xdr:cNvPr id="10" name="Group 701"/>
        <xdr:cNvGrpSpPr>
          <a:grpSpLocks/>
        </xdr:cNvGrpSpPr>
      </xdr:nvGrpSpPr>
      <xdr:grpSpPr>
        <a:xfrm>
          <a:off x="647700" y="1209675"/>
          <a:ext cx="1028700" cy="304800"/>
          <a:chOff x="40" y="132"/>
          <a:chExt cx="108" cy="33"/>
        </a:xfrm>
        <a:solidFill>
          <a:srgbClr val="FFFFFF"/>
        </a:solidFill>
      </xdr:grpSpPr>
      <xdr:sp>
        <xdr:nvSpPr>
          <xdr:cNvPr id="11"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2">
            <a:hlinkClick r:id="rId6"/>
          </xdr:cNvPr>
          <xdr:cNvSpPr txBox="1">
            <a:spLocks noChangeArrowheads="1"/>
          </xdr:cNvSpPr>
        </xdr:nvSpPr>
        <xdr:spPr>
          <a:xfrm>
            <a:off x="48" y="137"/>
            <a:ext cx="91" cy="23"/>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47625</xdr:colOff>
      <xdr:row>7</xdr:row>
      <xdr:rowOff>19050</xdr:rowOff>
    </xdr:from>
    <xdr:to>
      <xdr:col>1</xdr:col>
      <xdr:colOff>981075</xdr:colOff>
      <xdr:row>8</xdr:row>
      <xdr:rowOff>133350</xdr:rowOff>
    </xdr:to>
    <xdr:grpSp>
      <xdr:nvGrpSpPr>
        <xdr:cNvPr id="13" name="Group 704"/>
        <xdr:cNvGrpSpPr>
          <a:grpSpLocks/>
        </xdr:cNvGrpSpPr>
      </xdr:nvGrpSpPr>
      <xdr:grpSpPr>
        <a:xfrm>
          <a:off x="695325" y="2952750"/>
          <a:ext cx="933450" cy="314325"/>
          <a:chOff x="54" y="474"/>
          <a:chExt cx="98" cy="31"/>
        </a:xfrm>
        <a:solidFill>
          <a:srgbClr val="FFFFFF"/>
        </a:solidFill>
      </xdr:grpSpPr>
      <xdr:sp>
        <xdr:nvSpPr>
          <xdr:cNvPr id="14"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4">
            <a:hlinkClick r:id="rId7"/>
          </xdr:cNvPr>
          <xdr:cNvSpPr txBox="1">
            <a:spLocks noChangeArrowheads="1"/>
          </xdr:cNvSpPr>
        </xdr:nvSpPr>
        <xdr:spPr>
          <a:xfrm>
            <a:off x="60" y="480"/>
            <a:ext cx="86"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0</xdr:colOff>
      <xdr:row>3</xdr:row>
      <xdr:rowOff>333375</xdr:rowOff>
    </xdr:from>
    <xdr:to>
      <xdr:col>0</xdr:col>
      <xdr:colOff>628650</xdr:colOff>
      <xdr:row>4</xdr:row>
      <xdr:rowOff>400050</xdr:rowOff>
    </xdr:to>
    <xdr:grpSp>
      <xdr:nvGrpSpPr>
        <xdr:cNvPr id="16" name="Group 182"/>
        <xdr:cNvGrpSpPr>
          <a:grpSpLocks/>
        </xdr:cNvGrpSpPr>
      </xdr:nvGrpSpPr>
      <xdr:grpSpPr>
        <a:xfrm>
          <a:off x="0" y="1524000"/>
          <a:ext cx="628650" cy="533400"/>
          <a:chOff x="2" y="119"/>
          <a:chExt cx="45" cy="53"/>
        </a:xfrm>
        <a:solidFill>
          <a:srgbClr val="FFFFFF"/>
        </a:solidFill>
      </xdr:grpSpPr>
      <xdr:sp>
        <xdr:nvSpPr>
          <xdr:cNvPr id="17" name="AutoShape 18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Text Box 184"/>
          <xdr:cNvSpPr txBox="1">
            <a:spLocks noChangeArrowheads="1"/>
          </xdr:cNvSpPr>
        </xdr:nvSpPr>
        <xdr:spPr>
          <a:xfrm>
            <a:off x="6" y="137"/>
            <a:ext cx="41" cy="17"/>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257175</xdr:colOff>
      <xdr:row>97</xdr:row>
      <xdr:rowOff>19050</xdr:rowOff>
    </xdr:from>
    <xdr:to>
      <xdr:col>20</xdr:col>
      <xdr:colOff>285750</xdr:colOff>
      <xdr:row>99</xdr:row>
      <xdr:rowOff>19050</xdr:rowOff>
    </xdr:to>
    <xdr:sp>
      <xdr:nvSpPr>
        <xdr:cNvPr id="1" name="Line Callout 1 23"/>
        <xdr:cNvSpPr>
          <a:spLocks/>
        </xdr:cNvSpPr>
      </xdr:nvSpPr>
      <xdr:spPr>
        <a:xfrm>
          <a:off x="16554450" y="21564600"/>
          <a:ext cx="2466975" cy="419100"/>
        </a:xfrm>
        <a:prstGeom prst="borderCallout1">
          <a:avLst/>
        </a:prstGeom>
        <a:solidFill>
          <a:srgbClr val="FF0000"/>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What is this? Where are EFs for combined dust collector?</a:t>
          </a:r>
        </a:p>
      </xdr:txBody>
    </xdr:sp>
    <xdr:clientData/>
  </xdr:twoCellAnchor>
  <xdr:twoCellAnchor editAs="oneCell">
    <xdr:from>
      <xdr:col>2</xdr:col>
      <xdr:colOff>0</xdr:colOff>
      <xdr:row>122</xdr:row>
      <xdr:rowOff>0</xdr:rowOff>
    </xdr:from>
    <xdr:to>
      <xdr:col>2</xdr:col>
      <xdr:colOff>1781175</xdr:colOff>
      <xdr:row>124</xdr:row>
      <xdr:rowOff>152400</xdr:rowOff>
    </xdr:to>
    <xdr:pic>
      <xdr:nvPicPr>
        <xdr:cNvPr id="2" name="Picture 11" descr="Toronto647.wmf"/>
        <xdr:cNvPicPr preferRelativeResize="1">
          <a:picLocks noChangeAspect="1"/>
        </xdr:cNvPicPr>
      </xdr:nvPicPr>
      <xdr:blipFill>
        <a:blip r:embed="rId1"/>
        <a:stretch>
          <a:fillRect/>
        </a:stretch>
      </xdr:blipFill>
      <xdr:spPr>
        <a:xfrm>
          <a:off x="1724025" y="26822400"/>
          <a:ext cx="1781175" cy="552450"/>
        </a:xfrm>
        <a:prstGeom prst="rect">
          <a:avLst/>
        </a:prstGeom>
        <a:noFill/>
        <a:ln w="9525" cmpd="sng">
          <a:noFill/>
        </a:ln>
      </xdr:spPr>
    </xdr:pic>
    <xdr:clientData/>
  </xdr:twoCellAnchor>
  <xdr:twoCellAnchor editAs="oneCell">
    <xdr:from>
      <xdr:col>10</xdr:col>
      <xdr:colOff>542925</xdr:colOff>
      <xdr:row>122</xdr:row>
      <xdr:rowOff>57150</xdr:rowOff>
    </xdr:from>
    <xdr:to>
      <xdr:col>12</xdr:col>
      <xdr:colOff>866775</xdr:colOff>
      <xdr:row>124</xdr:row>
      <xdr:rowOff>142875</xdr:rowOff>
    </xdr:to>
    <xdr:pic>
      <xdr:nvPicPr>
        <xdr:cNvPr id="3" name="Picture 13" descr="livegreen_B.wmf"/>
        <xdr:cNvPicPr preferRelativeResize="1">
          <a:picLocks noChangeAspect="1"/>
        </xdr:cNvPicPr>
      </xdr:nvPicPr>
      <xdr:blipFill>
        <a:blip r:embed="rId2"/>
        <a:stretch>
          <a:fillRect/>
        </a:stretch>
      </xdr:blipFill>
      <xdr:spPr>
        <a:xfrm>
          <a:off x="12106275" y="26879550"/>
          <a:ext cx="1752600" cy="485775"/>
        </a:xfrm>
        <a:prstGeom prst="rect">
          <a:avLst/>
        </a:prstGeom>
        <a:noFill/>
        <a:ln w="9525" cmpd="sng">
          <a:noFill/>
        </a:ln>
      </xdr:spPr>
    </xdr:pic>
    <xdr:clientData/>
  </xdr:twoCellAnchor>
  <xdr:twoCellAnchor editAs="oneCell">
    <xdr:from>
      <xdr:col>2</xdr:col>
      <xdr:colOff>0</xdr:colOff>
      <xdr:row>0</xdr:row>
      <xdr:rowOff>0</xdr:rowOff>
    </xdr:from>
    <xdr:to>
      <xdr:col>3</xdr:col>
      <xdr:colOff>238125</xdr:colOff>
      <xdr:row>0</xdr:row>
      <xdr:rowOff>561975</xdr:rowOff>
    </xdr:to>
    <xdr:pic>
      <xdr:nvPicPr>
        <xdr:cNvPr id="4" name="Picture 14" descr="ChemTRAC final logo.wmf"/>
        <xdr:cNvPicPr preferRelativeResize="1">
          <a:picLocks noChangeAspect="1"/>
        </xdr:cNvPicPr>
      </xdr:nvPicPr>
      <xdr:blipFill>
        <a:blip r:embed="rId3"/>
        <a:stretch>
          <a:fillRect/>
        </a:stretch>
      </xdr:blipFill>
      <xdr:spPr>
        <a:xfrm>
          <a:off x="1724025" y="0"/>
          <a:ext cx="2505075" cy="561975"/>
        </a:xfrm>
        <a:prstGeom prst="rect">
          <a:avLst/>
        </a:prstGeom>
        <a:noFill/>
        <a:ln w="9525" cmpd="sng">
          <a:noFill/>
        </a:ln>
      </xdr:spPr>
    </xdr:pic>
    <xdr:clientData/>
  </xdr:twoCellAnchor>
  <xdr:twoCellAnchor>
    <xdr:from>
      <xdr:col>1</xdr:col>
      <xdr:colOff>19050</xdr:colOff>
      <xdr:row>9</xdr:row>
      <xdr:rowOff>85725</xdr:rowOff>
    </xdr:from>
    <xdr:to>
      <xdr:col>1</xdr:col>
      <xdr:colOff>1038225</xdr:colOff>
      <xdr:row>10</xdr:row>
      <xdr:rowOff>180975</xdr:rowOff>
    </xdr:to>
    <xdr:grpSp>
      <xdr:nvGrpSpPr>
        <xdr:cNvPr id="5" name="Group 1148"/>
        <xdr:cNvGrpSpPr>
          <a:grpSpLocks/>
        </xdr:cNvGrpSpPr>
      </xdr:nvGrpSpPr>
      <xdr:grpSpPr>
        <a:xfrm>
          <a:off x="609600" y="3114675"/>
          <a:ext cx="1019175" cy="295275"/>
          <a:chOff x="51" y="433"/>
          <a:chExt cx="107" cy="31"/>
        </a:xfrm>
        <a:solidFill>
          <a:srgbClr val="FFFFFF"/>
        </a:solidFill>
      </xdr:grpSpPr>
      <xdr:sp>
        <xdr:nvSpPr>
          <xdr:cNvPr id="6"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7"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0</xdr:colOff>
      <xdr:row>5</xdr:row>
      <xdr:rowOff>38100</xdr:rowOff>
    </xdr:from>
    <xdr:to>
      <xdr:col>1</xdr:col>
      <xdr:colOff>1047750</xdr:colOff>
      <xdr:row>5</xdr:row>
      <xdr:rowOff>304800</xdr:rowOff>
    </xdr:to>
    <xdr:grpSp>
      <xdr:nvGrpSpPr>
        <xdr:cNvPr id="8" name="Group 1154"/>
        <xdr:cNvGrpSpPr>
          <a:grpSpLocks/>
        </xdr:cNvGrpSpPr>
      </xdr:nvGrpSpPr>
      <xdr:grpSpPr>
        <a:xfrm>
          <a:off x="590550" y="1762125"/>
          <a:ext cx="1047750" cy="266700"/>
          <a:chOff x="40" y="187"/>
          <a:chExt cx="110" cy="32"/>
        </a:xfrm>
        <a:solidFill>
          <a:srgbClr val="FFFFFF"/>
        </a:solidFill>
      </xdr:grpSpPr>
      <xdr:sp>
        <xdr:nvSpPr>
          <xdr:cNvPr id="9"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0" name="TextBox 21">
            <a:hlinkClick r:id="rId5"/>
          </xdr:cNvPr>
          <xdr:cNvSpPr txBox="1">
            <a:spLocks noChangeArrowheads="1"/>
          </xdr:cNvSpPr>
        </xdr:nvSpPr>
        <xdr:spPr>
          <a:xfrm>
            <a:off x="42" y="192"/>
            <a:ext cx="108" cy="27"/>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0</xdr:colOff>
      <xdr:row>4</xdr:row>
      <xdr:rowOff>57150</xdr:rowOff>
    </xdr:from>
    <xdr:to>
      <xdr:col>1</xdr:col>
      <xdr:colOff>1028700</xdr:colOff>
      <xdr:row>4</xdr:row>
      <xdr:rowOff>390525</xdr:rowOff>
    </xdr:to>
    <xdr:grpSp>
      <xdr:nvGrpSpPr>
        <xdr:cNvPr id="11" name="Group 1157"/>
        <xdr:cNvGrpSpPr>
          <a:grpSpLocks/>
        </xdr:cNvGrpSpPr>
      </xdr:nvGrpSpPr>
      <xdr:grpSpPr>
        <a:xfrm>
          <a:off x="590550" y="1343025"/>
          <a:ext cx="1028700" cy="333375"/>
          <a:chOff x="40" y="132"/>
          <a:chExt cx="108" cy="33"/>
        </a:xfrm>
        <a:solidFill>
          <a:srgbClr val="FFFFFF"/>
        </a:solidFill>
      </xdr:grpSpPr>
      <xdr:sp>
        <xdr:nvSpPr>
          <xdr:cNvPr id="12"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3" name="TextBox 22">
            <a:hlinkClick r:id="rId6"/>
          </xdr:cNvPr>
          <xdr:cNvSpPr txBox="1">
            <a:spLocks noChangeArrowheads="1"/>
          </xdr:cNvSpPr>
        </xdr:nvSpPr>
        <xdr:spPr>
          <a:xfrm>
            <a:off x="48" y="137"/>
            <a:ext cx="91" cy="25"/>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66675</xdr:colOff>
      <xdr:row>11</xdr:row>
      <xdr:rowOff>38100</xdr:rowOff>
    </xdr:from>
    <xdr:to>
      <xdr:col>1</xdr:col>
      <xdr:colOff>1000125</xdr:colOff>
      <xdr:row>12</xdr:row>
      <xdr:rowOff>123825</xdr:rowOff>
    </xdr:to>
    <xdr:grpSp>
      <xdr:nvGrpSpPr>
        <xdr:cNvPr id="14" name="Group 1160"/>
        <xdr:cNvGrpSpPr>
          <a:grpSpLocks/>
        </xdr:cNvGrpSpPr>
      </xdr:nvGrpSpPr>
      <xdr:grpSpPr>
        <a:xfrm>
          <a:off x="657225" y="3467100"/>
          <a:ext cx="933450" cy="285750"/>
          <a:chOff x="54" y="474"/>
          <a:chExt cx="98" cy="31"/>
        </a:xfrm>
        <a:solidFill>
          <a:srgbClr val="FFFFFF"/>
        </a:solidFill>
      </xdr:grpSpPr>
      <xdr:sp>
        <xdr:nvSpPr>
          <xdr:cNvPr id="15"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6" name="TextBox 24">
            <a:hlinkClick r:id="rId7"/>
          </xdr:cNvPr>
          <xdr:cNvSpPr txBox="1">
            <a:spLocks noChangeArrowheads="1"/>
          </xdr:cNvSpPr>
        </xdr:nvSpPr>
        <xdr:spPr>
          <a:xfrm>
            <a:off x="60" y="480"/>
            <a:ext cx="86"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0</xdr:colOff>
      <xdr:row>8</xdr:row>
      <xdr:rowOff>381000</xdr:rowOff>
    </xdr:from>
    <xdr:to>
      <xdr:col>0</xdr:col>
      <xdr:colOff>590550</xdr:colOff>
      <xdr:row>11</xdr:row>
      <xdr:rowOff>104775</xdr:rowOff>
    </xdr:to>
    <xdr:grpSp>
      <xdr:nvGrpSpPr>
        <xdr:cNvPr id="17" name="Group 182"/>
        <xdr:cNvGrpSpPr>
          <a:grpSpLocks/>
        </xdr:cNvGrpSpPr>
      </xdr:nvGrpSpPr>
      <xdr:grpSpPr>
        <a:xfrm>
          <a:off x="0" y="3000375"/>
          <a:ext cx="590550" cy="533400"/>
          <a:chOff x="2" y="119"/>
          <a:chExt cx="45" cy="53"/>
        </a:xfrm>
        <a:solidFill>
          <a:srgbClr val="FFFFFF"/>
        </a:solidFill>
      </xdr:grpSpPr>
      <xdr:sp>
        <xdr:nvSpPr>
          <xdr:cNvPr id="18" name="AutoShape 18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Text Box 184"/>
          <xdr:cNvSpPr txBox="1">
            <a:spLocks noChangeArrowheads="1"/>
          </xdr:cNvSpPr>
        </xdr:nvSpPr>
        <xdr:spPr>
          <a:xfrm>
            <a:off x="6" y="137"/>
            <a:ext cx="41" cy="18"/>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32</xdr:row>
      <xdr:rowOff>9525</xdr:rowOff>
    </xdr:from>
    <xdr:to>
      <xdr:col>2</xdr:col>
      <xdr:colOff>1809750</xdr:colOff>
      <xdr:row>34</xdr:row>
      <xdr:rowOff>180975</xdr:rowOff>
    </xdr:to>
    <xdr:pic>
      <xdr:nvPicPr>
        <xdr:cNvPr id="1" name="Picture 11" descr="Toronto647.wmf"/>
        <xdr:cNvPicPr preferRelativeResize="1">
          <a:picLocks noChangeAspect="1"/>
        </xdr:cNvPicPr>
      </xdr:nvPicPr>
      <xdr:blipFill>
        <a:blip r:embed="rId1"/>
        <a:stretch>
          <a:fillRect/>
        </a:stretch>
      </xdr:blipFill>
      <xdr:spPr>
        <a:xfrm>
          <a:off x="1895475" y="10201275"/>
          <a:ext cx="1771650" cy="552450"/>
        </a:xfrm>
        <a:prstGeom prst="rect">
          <a:avLst/>
        </a:prstGeom>
        <a:noFill/>
        <a:ln w="9525" cmpd="sng">
          <a:noFill/>
        </a:ln>
      </xdr:spPr>
    </xdr:pic>
    <xdr:clientData/>
  </xdr:twoCellAnchor>
  <xdr:twoCellAnchor editAs="oneCell">
    <xdr:from>
      <xdr:col>2</xdr:col>
      <xdr:colOff>4048125</xdr:colOff>
      <xdr:row>32</xdr:row>
      <xdr:rowOff>66675</xdr:rowOff>
    </xdr:from>
    <xdr:to>
      <xdr:col>3</xdr:col>
      <xdr:colOff>38100</xdr:colOff>
      <xdr:row>35</xdr:row>
      <xdr:rowOff>0</xdr:rowOff>
    </xdr:to>
    <xdr:pic>
      <xdr:nvPicPr>
        <xdr:cNvPr id="2" name="Picture 13" descr="livegreen_B.wmf"/>
        <xdr:cNvPicPr preferRelativeResize="1">
          <a:picLocks noChangeAspect="1"/>
        </xdr:cNvPicPr>
      </xdr:nvPicPr>
      <xdr:blipFill>
        <a:blip r:embed="rId2"/>
        <a:stretch>
          <a:fillRect/>
        </a:stretch>
      </xdr:blipFill>
      <xdr:spPr>
        <a:xfrm>
          <a:off x="5905500" y="10258425"/>
          <a:ext cx="1752600" cy="504825"/>
        </a:xfrm>
        <a:prstGeom prst="rect">
          <a:avLst/>
        </a:prstGeom>
        <a:noFill/>
        <a:ln w="9525" cmpd="sng">
          <a:noFill/>
        </a:ln>
      </xdr:spPr>
    </xdr:pic>
    <xdr:clientData/>
  </xdr:twoCellAnchor>
  <xdr:twoCellAnchor editAs="oneCell">
    <xdr:from>
      <xdr:col>2</xdr:col>
      <xdr:colOff>0</xdr:colOff>
      <xdr:row>0</xdr:row>
      <xdr:rowOff>0</xdr:rowOff>
    </xdr:from>
    <xdr:to>
      <xdr:col>2</xdr:col>
      <xdr:colOff>2495550</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857375" y="0"/>
          <a:ext cx="2495550" cy="561975"/>
        </a:xfrm>
        <a:prstGeom prst="rect">
          <a:avLst/>
        </a:prstGeom>
        <a:noFill/>
        <a:ln w="9525" cmpd="sng">
          <a:noFill/>
        </a:ln>
      </xdr:spPr>
    </xdr:pic>
    <xdr:clientData/>
  </xdr:twoCellAnchor>
  <xdr:twoCellAnchor>
    <xdr:from>
      <xdr:col>1</xdr:col>
      <xdr:colOff>19050</xdr:colOff>
      <xdr:row>8</xdr:row>
      <xdr:rowOff>123825</xdr:rowOff>
    </xdr:from>
    <xdr:to>
      <xdr:col>1</xdr:col>
      <xdr:colOff>1038225</xdr:colOff>
      <xdr:row>9</xdr:row>
      <xdr:rowOff>0</xdr:rowOff>
    </xdr:to>
    <xdr:grpSp>
      <xdr:nvGrpSpPr>
        <xdr:cNvPr id="4" name="Group 684"/>
        <xdr:cNvGrpSpPr>
          <a:grpSpLocks/>
        </xdr:cNvGrpSpPr>
      </xdr:nvGrpSpPr>
      <xdr:grpSpPr>
        <a:xfrm>
          <a:off x="666750" y="2647950"/>
          <a:ext cx="1019175" cy="476250"/>
          <a:chOff x="51" y="433"/>
          <a:chExt cx="107" cy="31"/>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0</xdr:colOff>
      <xdr:row>4</xdr:row>
      <xdr:rowOff>447675</xdr:rowOff>
    </xdr:from>
    <xdr:to>
      <xdr:col>1</xdr:col>
      <xdr:colOff>1047750</xdr:colOff>
      <xdr:row>6</xdr:row>
      <xdr:rowOff>114300</xdr:rowOff>
    </xdr:to>
    <xdr:grpSp>
      <xdr:nvGrpSpPr>
        <xdr:cNvPr id="7" name="Group 690"/>
        <xdr:cNvGrpSpPr>
          <a:grpSpLocks/>
        </xdr:cNvGrpSpPr>
      </xdr:nvGrpSpPr>
      <xdr:grpSpPr>
        <a:xfrm>
          <a:off x="647700" y="1733550"/>
          <a:ext cx="1047750" cy="323850"/>
          <a:chOff x="40" y="187"/>
          <a:chExt cx="110" cy="32"/>
        </a:xfrm>
        <a:solidFill>
          <a:srgbClr val="FFFFFF"/>
        </a:solidFill>
      </xdr:grpSpPr>
      <xdr:sp>
        <xdr:nvSpPr>
          <xdr:cNvPr id="8"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1">
            <a:hlinkClick r:id="rId5"/>
          </xdr:cNvPr>
          <xdr:cNvSpPr txBox="1">
            <a:spLocks noChangeArrowheads="1"/>
          </xdr:cNvSpPr>
        </xdr:nvSpPr>
        <xdr:spPr>
          <a:xfrm>
            <a:off x="42" y="192"/>
            <a:ext cx="108" cy="24"/>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0</xdr:colOff>
      <xdr:row>4</xdr:row>
      <xdr:rowOff>0</xdr:rowOff>
    </xdr:from>
    <xdr:to>
      <xdr:col>1</xdr:col>
      <xdr:colOff>1028700</xdr:colOff>
      <xdr:row>4</xdr:row>
      <xdr:rowOff>361950</xdr:rowOff>
    </xdr:to>
    <xdr:grpSp>
      <xdr:nvGrpSpPr>
        <xdr:cNvPr id="10" name="Group 693"/>
        <xdr:cNvGrpSpPr>
          <a:grpSpLocks/>
        </xdr:cNvGrpSpPr>
      </xdr:nvGrpSpPr>
      <xdr:grpSpPr>
        <a:xfrm>
          <a:off x="647700" y="1285875"/>
          <a:ext cx="1028700" cy="361950"/>
          <a:chOff x="40" y="132"/>
          <a:chExt cx="108" cy="33"/>
        </a:xfrm>
        <a:solidFill>
          <a:srgbClr val="FFFFFF"/>
        </a:solidFill>
      </xdr:grpSpPr>
      <xdr:sp>
        <xdr:nvSpPr>
          <xdr:cNvPr id="11"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2">
            <a:hlinkClick r:id="rId6"/>
          </xdr:cNvPr>
          <xdr:cNvSpPr txBox="1">
            <a:spLocks noChangeArrowheads="1"/>
          </xdr:cNvSpPr>
        </xdr:nvSpPr>
        <xdr:spPr>
          <a:xfrm>
            <a:off x="48" y="137"/>
            <a:ext cx="91" cy="23"/>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66675</xdr:colOff>
      <xdr:row>9</xdr:row>
      <xdr:rowOff>57150</xdr:rowOff>
    </xdr:from>
    <xdr:to>
      <xdr:col>1</xdr:col>
      <xdr:colOff>981075</xdr:colOff>
      <xdr:row>10</xdr:row>
      <xdr:rowOff>180975</xdr:rowOff>
    </xdr:to>
    <xdr:grpSp>
      <xdr:nvGrpSpPr>
        <xdr:cNvPr id="13" name="Group 696"/>
        <xdr:cNvGrpSpPr>
          <a:grpSpLocks/>
        </xdr:cNvGrpSpPr>
      </xdr:nvGrpSpPr>
      <xdr:grpSpPr>
        <a:xfrm>
          <a:off x="714375" y="3181350"/>
          <a:ext cx="914400" cy="323850"/>
          <a:chOff x="54" y="474"/>
          <a:chExt cx="98" cy="31"/>
        </a:xfrm>
        <a:solidFill>
          <a:srgbClr val="FFFFFF"/>
        </a:solidFill>
      </xdr:grpSpPr>
      <xdr:sp>
        <xdr:nvSpPr>
          <xdr:cNvPr id="14"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4">
            <a:hlinkClick r:id="rId7"/>
          </xdr:cNvPr>
          <xdr:cNvSpPr txBox="1">
            <a:spLocks noChangeArrowheads="1"/>
          </xdr:cNvSpPr>
        </xdr:nvSpPr>
        <xdr:spPr>
          <a:xfrm>
            <a:off x="60" y="480"/>
            <a:ext cx="84"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0</xdr:colOff>
      <xdr:row>8</xdr:row>
      <xdr:rowOff>552450</xdr:rowOff>
    </xdr:from>
    <xdr:to>
      <xdr:col>0</xdr:col>
      <xdr:colOff>647700</xdr:colOff>
      <xdr:row>11</xdr:row>
      <xdr:rowOff>133350</xdr:rowOff>
    </xdr:to>
    <xdr:grpSp>
      <xdr:nvGrpSpPr>
        <xdr:cNvPr id="16" name="Group 182"/>
        <xdr:cNvGrpSpPr>
          <a:grpSpLocks/>
        </xdr:cNvGrpSpPr>
      </xdr:nvGrpSpPr>
      <xdr:grpSpPr>
        <a:xfrm>
          <a:off x="0" y="3076575"/>
          <a:ext cx="647700" cy="561975"/>
          <a:chOff x="2" y="119"/>
          <a:chExt cx="45" cy="53"/>
        </a:xfrm>
        <a:solidFill>
          <a:srgbClr val="FFFFFF"/>
        </a:solidFill>
      </xdr:grpSpPr>
      <xdr:sp>
        <xdr:nvSpPr>
          <xdr:cNvPr id="17" name="AutoShape 18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Text Box 184"/>
          <xdr:cNvSpPr txBox="1">
            <a:spLocks noChangeArrowheads="1"/>
          </xdr:cNvSpPr>
        </xdr:nvSpPr>
        <xdr:spPr>
          <a:xfrm>
            <a:off x="6" y="137"/>
            <a:ext cx="41" cy="17"/>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oronto.ca/51000s/51510%20City%20of%20Toronto%20ERDIP/Templates/Other%20-%20Welding/51510%20Welding%20Data%20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Output"/>
      <sheetName val="Calculations"/>
      <sheetName val="Units Conversion Help"/>
      <sheetName val="References"/>
    </sheetNames>
    <sheetDataSet>
      <sheetData sheetId="2">
        <row r="21">
          <cell r="A21" t="str">
            <v>Select</v>
          </cell>
        </row>
        <row r="22">
          <cell r="A22" t="str">
            <v>Shielded Metal Arc:  SMAW (Stick)  </v>
          </cell>
        </row>
        <row r="23">
          <cell r="A23" t="str">
            <v>Gas Metal Arc:  GMAW (MIG)</v>
          </cell>
        </row>
        <row r="24">
          <cell r="A24" t="str">
            <v>Flux Cored Arc: FCAW   </v>
          </cell>
        </row>
        <row r="25">
          <cell r="A25" t="str">
            <v>Submerged Arc:  SAW  </v>
          </cell>
        </row>
        <row r="26">
          <cell r="A26" t="str">
            <v>Gas Tungsten Arc:  GTAW (TIG)</v>
          </cell>
        </row>
        <row r="27">
          <cell r="A27" t="str">
            <v>Other Consumable Electrode/Wire Process</v>
          </cell>
        </row>
        <row r="31">
          <cell r="A31" t="str">
            <v>Electrode</v>
          </cell>
        </row>
        <row r="33">
          <cell r="A33" t="str">
            <v>Select</v>
          </cell>
        </row>
        <row r="34">
          <cell r="A34" t="str">
            <v>Shielded Metal Arc Electrode</v>
          </cell>
        </row>
        <row r="35">
          <cell r="A35" t="str">
            <v>SMAW  E11018</v>
          </cell>
        </row>
        <row r="36">
          <cell r="A36" t="str">
            <v>SMAW  E308</v>
          </cell>
        </row>
        <row r="37">
          <cell r="A37" t="str">
            <v>SMAW  E310</v>
          </cell>
        </row>
        <row r="38">
          <cell r="A38" t="str">
            <v>SMAW  E316</v>
          </cell>
        </row>
        <row r="39">
          <cell r="A39" t="str">
            <v>SMAW  E410</v>
          </cell>
        </row>
        <row r="40">
          <cell r="A40" t="str">
            <v>SMAW  E6010</v>
          </cell>
        </row>
        <row r="41">
          <cell r="A41" t="str">
            <v>SMAW  E6011</v>
          </cell>
        </row>
        <row r="42">
          <cell r="A42" t="str">
            <v>SMAW  E6012</v>
          </cell>
        </row>
        <row r="43">
          <cell r="A43" t="str">
            <v>SMAW  E6013</v>
          </cell>
        </row>
        <row r="44">
          <cell r="A44" t="str">
            <v>SMAW  E7018</v>
          </cell>
        </row>
        <row r="45">
          <cell r="A45" t="str">
            <v>SMAW  E7024</v>
          </cell>
        </row>
        <row r="46">
          <cell r="A46" t="str">
            <v>SMAW  E7028</v>
          </cell>
        </row>
        <row r="47">
          <cell r="A47" t="str">
            <v>SMAW  E8018</v>
          </cell>
        </row>
        <row r="48">
          <cell r="A48" t="str">
            <v>SMAW  E9015</v>
          </cell>
        </row>
        <row r="49">
          <cell r="A49" t="str">
            <v>SMAW  E9018</v>
          </cell>
        </row>
        <row r="50">
          <cell r="A50" t="str">
            <v>SMAW  ECoCr</v>
          </cell>
        </row>
        <row r="51">
          <cell r="A51" t="str">
            <v>SMAW  ENi-Cl</v>
          </cell>
        </row>
        <row r="52">
          <cell r="A52" t="str">
            <v>SMAW  ENiCrMo</v>
          </cell>
        </row>
        <row r="53">
          <cell r="A53" t="str">
            <v>SMAW  ENi-Cu-2</v>
          </cell>
        </row>
        <row r="54">
          <cell r="A54" t="str">
            <v>SMAW  14Mn-4Cr</v>
          </cell>
        </row>
        <row r="55">
          <cell r="A55" t="str">
            <v>Other SMAW Electrode(4)(9)</v>
          </cell>
        </row>
        <row r="56">
          <cell r="A56" t="str">
            <v>Gas Metal Arc Wire</v>
          </cell>
        </row>
        <row r="57">
          <cell r="A57" t="str">
            <v>GMAW  E308L</v>
          </cell>
        </row>
        <row r="58">
          <cell r="A58" t="str">
            <v>GMAW  E70S</v>
          </cell>
        </row>
        <row r="59">
          <cell r="A59" t="str">
            <v>GMAW  ER1260</v>
          </cell>
        </row>
        <row r="60">
          <cell r="A60" t="str">
            <v>GMAW  ER5154</v>
          </cell>
        </row>
        <row r="61">
          <cell r="A61" t="str">
            <v>GMAW  ER316</v>
          </cell>
        </row>
        <row r="62">
          <cell r="A62" t="str">
            <v>GMAW  ENiCrMo</v>
          </cell>
        </row>
        <row r="63">
          <cell r="A63" t="str">
            <v>GMAW  ERNiCu</v>
          </cell>
        </row>
        <row r="64">
          <cell r="A64" t="str">
            <v>Other GMAW Wire(4)(9)</v>
          </cell>
        </row>
        <row r="65">
          <cell r="A65" t="str">
            <v>Flux Cored Arc Electrode</v>
          </cell>
        </row>
        <row r="66">
          <cell r="A66" t="str">
            <v>FCAW  E110</v>
          </cell>
        </row>
        <row r="67">
          <cell r="A67" t="str">
            <v>FCAW  E11018</v>
          </cell>
        </row>
        <row r="68">
          <cell r="A68" t="str">
            <v>FCAW  E308LT</v>
          </cell>
        </row>
        <row r="69">
          <cell r="A69" t="str">
            <v>FCAW  E316LT</v>
          </cell>
        </row>
        <row r="70">
          <cell r="A70" t="str">
            <v>FCAW  E70T</v>
          </cell>
        </row>
        <row r="71">
          <cell r="A71" t="str">
            <v>FCAW  E71T</v>
          </cell>
        </row>
        <row r="72">
          <cell r="A72" t="str">
            <v>Other FCAW Electrode(4)(9)</v>
          </cell>
        </row>
        <row r="73">
          <cell r="A73" t="str">
            <v>Submerged Arc Electrode</v>
          </cell>
        </row>
        <row r="74">
          <cell r="A74" t="str">
            <v>SAW  EM12K</v>
          </cell>
        </row>
        <row r="75">
          <cell r="A75" t="str">
            <v>Other SAW Electrode(4)(9)</v>
          </cell>
        </row>
        <row r="76">
          <cell r="A76" t="str">
            <v>Other Consumable Electrode/Wire(4)</v>
          </cell>
        </row>
        <row r="77">
          <cell r="A77" t="str">
            <v>Non-Consumable Electrodes (ex. GTAW) (6)(7)</v>
          </cell>
        </row>
        <row r="78">
          <cell r="A78">
            <v>22</v>
          </cell>
        </row>
        <row r="79">
          <cell r="A79" t="str">
            <v>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ronto.ca/chemtrac/"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pa.gov/ttn/chief/ap42/ch10/final/c10s05.pdf" TargetMode="External" /><Relationship Id="rId2" Type="http://schemas.openxmlformats.org/officeDocument/2006/relationships/hyperlink" Target="http://www.ene.gov.on.ca/envision/gp/3614e03.pdf" TargetMode="External" /><Relationship Id="rId3" Type="http://schemas.openxmlformats.org/officeDocument/2006/relationships/hyperlink" Target="http://www.arclin.com/products/ourProducts.html" TargetMode="External" /><Relationship Id="rId4" Type="http://schemas.openxmlformats.org/officeDocument/2006/relationships/hyperlink" Target="http://www.ucp.ru/en/customers/products/himprir/fenolsmola/" TargetMode="External" /><Relationship Id="rId5" Type="http://schemas.openxmlformats.org/officeDocument/2006/relationships/hyperlink" Target="http://www.eximcorp.com/v2/1024x768/homepage.htm" TargetMode="External" /><Relationship Id="rId6" Type="http://schemas.openxmlformats.org/officeDocument/2006/relationships/hyperlink" Target="http://www.arb.ca.gov/app/emsinv/emseic_query.php?F_YR=2008&amp;F_DIV=-4&amp;F_SEASON=A&amp;SP=2009&amp;SPN=2009_Almanac&amp;F_AREA=CA&amp;F_EICSUM=450" TargetMode="External" /><Relationship Id="rId7" Type="http://schemas.openxmlformats.org/officeDocument/2006/relationships/hyperlink" Target="http://www.toronto.ca/legdocs/municode/1184_423.pdf" TargetMode="External" /><Relationship Id="rId8" Type="http://schemas.openxmlformats.org/officeDocument/2006/relationships/drawing" Target="../drawings/drawing4.xml" /><Relationship Id="rId9"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2"/>
  </sheetPr>
  <dimension ref="A1:F25"/>
  <sheetViews>
    <sheetView tabSelected="1" zoomScalePageLayoutView="0" workbookViewId="0" topLeftCell="A1">
      <selection activeCell="A1" sqref="A1"/>
    </sheetView>
  </sheetViews>
  <sheetFormatPr defaultColWidth="9.140625" defaultRowHeight="15"/>
  <cols>
    <col min="1" max="1" width="9.421875" style="165" customWidth="1"/>
    <col min="2" max="2" width="17.00390625" style="165" customWidth="1"/>
    <col min="3" max="3" width="21.140625" style="120" customWidth="1"/>
    <col min="4" max="4" width="81.28125" style="120" customWidth="1"/>
    <col min="5" max="16384" width="9.140625" style="120" customWidth="1"/>
  </cols>
  <sheetData>
    <row r="1" ht="48" customHeight="1">
      <c r="C1" s="119"/>
    </row>
    <row r="2" spans="1:4" ht="15.75" thickBot="1">
      <c r="A2" s="166"/>
      <c r="B2" s="166"/>
      <c r="C2" s="270" t="s">
        <v>195</v>
      </c>
      <c r="D2" s="270"/>
    </row>
    <row r="3" spans="1:4" ht="18" thickBot="1">
      <c r="A3" s="166"/>
      <c r="B3" s="166"/>
      <c r="C3" s="269" t="s">
        <v>49</v>
      </c>
      <c r="D3" s="269"/>
    </row>
    <row r="4" spans="1:4" s="266" customFormat="1" ht="23.25" customHeight="1">
      <c r="A4" s="263"/>
      <c r="B4" s="263"/>
      <c r="C4" s="264" t="s">
        <v>194</v>
      </c>
      <c r="D4" s="265"/>
    </row>
    <row r="5" spans="1:2" ht="7.5" customHeight="1" thickBot="1">
      <c r="A5" s="167"/>
      <c r="B5" s="167"/>
    </row>
    <row r="6" spans="1:4" s="121" customFormat="1" ht="48.75" customHeight="1" thickBot="1">
      <c r="A6" s="168"/>
      <c r="B6" s="168"/>
      <c r="C6" s="271" t="s">
        <v>192</v>
      </c>
      <c r="D6" s="272"/>
    </row>
    <row r="7" spans="1:4" ht="13.5" thickBot="1">
      <c r="A7" s="168"/>
      <c r="B7" s="168"/>
      <c r="C7" s="128"/>
      <c r="D7" s="128"/>
    </row>
    <row r="8" spans="1:4" s="1" customFormat="1" ht="19.5" customHeight="1">
      <c r="A8" s="168"/>
      <c r="B8" s="168"/>
      <c r="C8" s="267" t="s">
        <v>131</v>
      </c>
      <c r="D8" s="145" t="s">
        <v>138</v>
      </c>
    </row>
    <row r="9" spans="1:4" s="1" customFormat="1" ht="18.75" customHeight="1">
      <c r="A9" s="168"/>
      <c r="B9" s="168"/>
      <c r="C9" s="268"/>
      <c r="D9" s="146" t="s">
        <v>139</v>
      </c>
    </row>
    <row r="10" spans="1:4" s="1" customFormat="1" ht="15.75" thickBot="1">
      <c r="A10" s="168"/>
      <c r="B10" s="168"/>
      <c r="C10" s="129"/>
      <c r="D10" s="164" t="s">
        <v>158</v>
      </c>
    </row>
    <row r="11" spans="1:4" s="1" customFormat="1" ht="18" customHeight="1">
      <c r="A11" s="165"/>
      <c r="B11" s="165"/>
      <c r="C11" s="267" t="s">
        <v>191</v>
      </c>
      <c r="D11" s="147" t="s">
        <v>140</v>
      </c>
    </row>
    <row r="12" spans="1:4" s="1" customFormat="1" ht="18" customHeight="1">
      <c r="A12" s="165"/>
      <c r="B12" s="165"/>
      <c r="C12" s="268"/>
      <c r="D12" s="148" t="s">
        <v>141</v>
      </c>
    </row>
    <row r="13" spans="1:4" s="1" customFormat="1" ht="18.75" customHeight="1">
      <c r="A13" s="165"/>
      <c r="B13" s="165"/>
      <c r="C13" s="129"/>
      <c r="D13" s="148" t="s">
        <v>142</v>
      </c>
    </row>
    <row r="14" spans="1:4" s="1" customFormat="1" ht="15">
      <c r="A14" s="165"/>
      <c r="B14" s="165"/>
      <c r="C14" s="129"/>
      <c r="D14" s="148" t="s">
        <v>143</v>
      </c>
    </row>
    <row r="15" spans="1:4" s="1" customFormat="1" ht="15">
      <c r="A15" s="165"/>
      <c r="B15" s="165"/>
      <c r="C15" s="129"/>
      <c r="D15" s="148" t="s">
        <v>144</v>
      </c>
    </row>
    <row r="16" spans="1:4" s="1" customFormat="1" ht="15">
      <c r="A16" s="165"/>
      <c r="B16" s="165"/>
      <c r="C16" s="129"/>
      <c r="D16" s="148" t="s">
        <v>145</v>
      </c>
    </row>
    <row r="17" spans="1:4" s="1" customFormat="1" ht="22.5" customHeight="1" thickBot="1">
      <c r="A17" s="165"/>
      <c r="B17" s="165"/>
      <c r="C17" s="129"/>
      <c r="D17" s="148" t="s">
        <v>146</v>
      </c>
    </row>
    <row r="18" spans="1:6" s="1" customFormat="1" ht="37.5" customHeight="1" thickBot="1">
      <c r="A18" s="165"/>
      <c r="B18" s="165"/>
      <c r="C18" s="149" t="s">
        <v>132</v>
      </c>
      <c r="D18" s="193" t="s">
        <v>162</v>
      </c>
      <c r="F18" s="130"/>
    </row>
    <row r="19" spans="1:4" s="131" customFormat="1" ht="51" customHeight="1" thickBot="1">
      <c r="A19" s="165"/>
      <c r="B19" s="165"/>
      <c r="C19" s="191" t="s">
        <v>133</v>
      </c>
      <c r="D19" s="192" t="s">
        <v>163</v>
      </c>
    </row>
    <row r="20" spans="1:4" s="131" customFormat="1" ht="51" customHeight="1" thickBot="1">
      <c r="A20" s="165"/>
      <c r="B20" s="165"/>
      <c r="C20" s="162" t="s">
        <v>180</v>
      </c>
      <c r="D20" s="163" t="s">
        <v>179</v>
      </c>
    </row>
    <row r="21" spans="1:4" s="1" customFormat="1" ht="30.75" customHeight="1">
      <c r="A21" s="165"/>
      <c r="B21" s="165"/>
      <c r="C21" s="236" t="s">
        <v>134</v>
      </c>
      <c r="D21" s="237" t="s">
        <v>183</v>
      </c>
    </row>
    <row r="22" spans="1:4" s="1" customFormat="1" ht="15">
      <c r="A22" s="165"/>
      <c r="B22" s="165"/>
      <c r="C22" s="132"/>
      <c r="D22" s="133" t="s">
        <v>135</v>
      </c>
    </row>
    <row r="23" spans="1:4" s="1" customFormat="1" ht="15">
      <c r="A23" s="165"/>
      <c r="B23" s="165"/>
      <c r="C23" s="132"/>
      <c r="D23" s="134" t="s">
        <v>137</v>
      </c>
    </row>
    <row r="24" spans="1:4" s="1" customFormat="1" ht="15">
      <c r="A24" s="165"/>
      <c r="B24" s="165"/>
      <c r="C24" s="132"/>
      <c r="D24" s="134" t="s">
        <v>136</v>
      </c>
    </row>
    <row r="25" spans="1:4" s="1" customFormat="1" ht="16.5" thickBot="1">
      <c r="A25" s="165"/>
      <c r="B25" s="165"/>
      <c r="C25" s="135"/>
      <c r="D25" s="161" t="s">
        <v>157</v>
      </c>
    </row>
    <row r="27" ht="15"/>
    <row r="28" ht="15"/>
  </sheetData>
  <sheetProtection sheet="1"/>
  <mergeCells count="5">
    <mergeCell ref="C11:C12"/>
    <mergeCell ref="C3:D3"/>
    <mergeCell ref="C2:D2"/>
    <mergeCell ref="C6:D6"/>
    <mergeCell ref="C8:C9"/>
  </mergeCells>
  <hyperlinks>
    <hyperlink ref="D19" r:id="rId1" display="If your facility has other activities or sources that use or release reportable chemicals, then you need to calculate the amounts of chemicals for these activities as well. Please go to  the ChemTRAC website for other calculators and more information."/>
  </hyperlinks>
  <printOptions/>
  <pageMargins left="0.7" right="0.7" top="0.75" bottom="0.75" header="0.3" footer="0.3"/>
  <pageSetup horizontalDpi="600" verticalDpi="600" orientation="portrait" scale="74" r:id="rId3"/>
  <drawing r:id="rId2"/>
</worksheet>
</file>

<file path=xl/worksheets/sheet2.xml><?xml version="1.0" encoding="utf-8"?>
<worksheet xmlns="http://schemas.openxmlformats.org/spreadsheetml/2006/main" xmlns:r="http://schemas.openxmlformats.org/officeDocument/2006/relationships">
  <sheetPr>
    <tabColor indexed="15"/>
  </sheetPr>
  <dimension ref="A1:AO233"/>
  <sheetViews>
    <sheetView zoomScalePageLayoutView="0" workbookViewId="0" topLeftCell="A1">
      <selection activeCell="A1" sqref="A1"/>
    </sheetView>
  </sheetViews>
  <sheetFormatPr defaultColWidth="9.140625" defaultRowHeight="15"/>
  <cols>
    <col min="1" max="1" width="9.7109375" style="165" customWidth="1"/>
    <col min="2" max="2" width="16.00390625" style="165" customWidth="1"/>
    <col min="3" max="3" width="3.28125" style="86" customWidth="1"/>
    <col min="4" max="4" width="34.421875" style="86" customWidth="1"/>
    <col min="5" max="5" width="14.28125" style="86" customWidth="1"/>
    <col min="6" max="6" width="13.7109375" style="86" customWidth="1"/>
    <col min="7" max="7" width="11.00390625" style="86" customWidth="1"/>
    <col min="8" max="8" width="10.140625" style="86" customWidth="1"/>
    <col min="9" max="9" width="8.7109375" style="86" customWidth="1"/>
    <col min="10" max="10" width="3.00390625" style="86" customWidth="1"/>
    <col min="11" max="11" width="4.421875" style="86" customWidth="1"/>
    <col min="12" max="12" width="2.57421875" style="86" customWidth="1"/>
    <col min="13" max="13" width="5.7109375" style="86" customWidth="1"/>
    <col min="14" max="14" width="11.57421875" style="86" customWidth="1"/>
    <col min="15" max="17" width="9.140625" style="86" customWidth="1"/>
    <col min="18" max="18" width="2.421875" style="86" customWidth="1"/>
    <col min="19" max="16384" width="9.140625" style="86" customWidth="1"/>
  </cols>
  <sheetData>
    <row r="1" spans="1:3" s="29" customFormat="1" ht="47.25" customHeight="1">
      <c r="A1" s="165"/>
      <c r="B1" s="165"/>
      <c r="C1" s="8"/>
    </row>
    <row r="2" spans="1:4" s="29" customFormat="1" ht="30" customHeight="1">
      <c r="A2" s="165"/>
      <c r="B2" s="165"/>
      <c r="C2" s="295" t="s">
        <v>193</v>
      </c>
      <c r="D2" s="295"/>
    </row>
    <row r="3" spans="3:41" ht="16.5" customHeight="1">
      <c r="C3" s="290" t="s">
        <v>194</v>
      </c>
      <c r="D3" s="290"/>
      <c r="E3" s="290"/>
      <c r="F3" s="29"/>
      <c r="G3" s="29"/>
      <c r="H3" s="29"/>
      <c r="I3" s="29"/>
      <c r="J3" s="29"/>
      <c r="K3" s="29"/>
      <c r="L3" s="7"/>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row>
    <row r="4" spans="1:41" ht="36.75" customHeight="1">
      <c r="A4" s="168"/>
      <c r="B4" s="168"/>
      <c r="C4" s="299" t="s">
        <v>189</v>
      </c>
      <c r="D4" s="300"/>
      <c r="E4" s="300"/>
      <c r="F4" s="300"/>
      <c r="G4" s="300"/>
      <c r="H4" s="300"/>
      <c r="I4" s="29"/>
      <c r="J4" s="29"/>
      <c r="K4" s="29"/>
      <c r="L4" s="7"/>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row>
    <row r="5" spans="1:41" ht="34.5" customHeight="1">
      <c r="A5" s="167"/>
      <c r="B5" s="167"/>
      <c r="C5" s="300" t="s">
        <v>187</v>
      </c>
      <c r="D5" s="300"/>
      <c r="E5" s="300"/>
      <c r="F5" s="300"/>
      <c r="G5" s="300"/>
      <c r="H5" s="300"/>
      <c r="I5" s="29"/>
      <c r="J5" s="29"/>
      <c r="K5" s="29"/>
      <c r="L5" s="7"/>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row>
    <row r="6" spans="1:41" ht="50.25" customHeight="1">
      <c r="A6" s="168"/>
      <c r="B6" s="168"/>
      <c r="C6" s="301" t="s">
        <v>188</v>
      </c>
      <c r="D6" s="301"/>
      <c r="E6" s="301"/>
      <c r="F6" s="301"/>
      <c r="G6" s="301"/>
      <c r="H6" s="301"/>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row>
    <row r="7" spans="1:41" ht="15.75">
      <c r="A7" s="168"/>
      <c r="B7" s="168"/>
      <c r="C7" s="302" t="s">
        <v>182</v>
      </c>
      <c r="D7" s="303"/>
      <c r="E7" s="303"/>
      <c r="F7" s="303"/>
      <c r="G7" s="303"/>
      <c r="H7" s="303"/>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row>
    <row r="8" spans="1:41" ht="15.75">
      <c r="A8" s="168"/>
      <c r="B8" s="168"/>
      <c r="C8" s="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row>
    <row r="9" spans="1:41" ht="16.5" thickBot="1">
      <c r="A9" s="168"/>
      <c r="B9" s="168"/>
      <c r="C9" s="7" t="s">
        <v>74</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row>
    <row r="10" spans="1:33" ht="15.75" thickBot="1">
      <c r="A10" s="168"/>
      <c r="B10" s="168"/>
      <c r="C10" s="87"/>
      <c r="D10" s="88"/>
      <c r="E10" s="9"/>
      <c r="F10" s="9"/>
      <c r="G10" s="9"/>
      <c r="H10" s="9"/>
      <c r="I10" s="9"/>
      <c r="J10" s="10"/>
      <c r="K10" s="29"/>
      <c r="L10" s="60"/>
      <c r="M10" s="31"/>
      <c r="N10" s="31"/>
      <c r="O10" s="31"/>
      <c r="P10" s="31"/>
      <c r="Q10" s="31"/>
      <c r="R10" s="31"/>
      <c r="S10" s="29"/>
      <c r="T10" s="29"/>
      <c r="U10" s="29"/>
      <c r="V10" s="29"/>
      <c r="W10" s="29"/>
      <c r="X10" s="29"/>
      <c r="Y10" s="29"/>
      <c r="Z10" s="29"/>
      <c r="AA10" s="29"/>
      <c r="AB10" s="29"/>
      <c r="AC10" s="29"/>
      <c r="AD10" s="29"/>
      <c r="AE10" s="29"/>
      <c r="AF10" s="29"/>
      <c r="AG10" s="29"/>
    </row>
    <row r="11" spans="3:33" ht="18.75" thickBot="1">
      <c r="C11" s="11"/>
      <c r="D11" s="89" t="s">
        <v>24</v>
      </c>
      <c r="E11" s="238"/>
      <c r="F11" s="190" t="s">
        <v>124</v>
      </c>
      <c r="G11" s="11"/>
      <c r="H11" s="12"/>
      <c r="I11" s="12"/>
      <c r="J11" s="13"/>
      <c r="K11" s="29"/>
      <c r="L11" s="60"/>
      <c r="R11" s="31"/>
      <c r="S11" s="29"/>
      <c r="T11" s="29"/>
      <c r="U11" s="29"/>
      <c r="V11" s="29"/>
      <c r="W11" s="29"/>
      <c r="X11" s="29"/>
      <c r="Y11" s="29"/>
      <c r="Z11" s="29"/>
      <c r="AA11" s="29"/>
      <c r="AB11" s="29"/>
      <c r="AC11" s="29"/>
      <c r="AD11" s="29"/>
      <c r="AE11" s="29"/>
      <c r="AF11" s="29"/>
      <c r="AG11" s="29"/>
    </row>
    <row r="12" spans="3:33" ht="19.5" customHeight="1" thickBot="1">
      <c r="C12" s="11"/>
      <c r="D12" s="90" t="s">
        <v>73</v>
      </c>
      <c r="E12" s="283"/>
      <c r="F12" s="284"/>
      <c r="G12" s="11"/>
      <c r="H12" s="12"/>
      <c r="I12" s="12"/>
      <c r="J12" s="13"/>
      <c r="K12" s="29"/>
      <c r="L12" s="60"/>
      <c r="M12" s="296" t="s">
        <v>148</v>
      </c>
      <c r="N12" s="297"/>
      <c r="O12" s="297"/>
      <c r="P12" s="297"/>
      <c r="Q12" s="298"/>
      <c r="R12" s="31"/>
      <c r="S12" s="29"/>
      <c r="T12" s="29"/>
      <c r="U12" s="29"/>
      <c r="V12" s="29"/>
      <c r="W12" s="29"/>
      <c r="X12" s="29"/>
      <c r="Y12" s="29"/>
      <c r="Z12" s="29"/>
      <c r="AA12" s="29"/>
      <c r="AB12" s="29"/>
      <c r="AC12" s="29"/>
      <c r="AD12" s="29"/>
      <c r="AE12" s="29"/>
      <c r="AF12" s="29"/>
      <c r="AG12" s="29"/>
    </row>
    <row r="13" spans="3:33" ht="37.5">
      <c r="C13" s="11"/>
      <c r="D13" s="91" t="s">
        <v>23</v>
      </c>
      <c r="E13" s="291"/>
      <c r="F13" s="292"/>
      <c r="G13" s="92"/>
      <c r="H13" s="93"/>
      <c r="I13" s="93"/>
      <c r="J13" s="13"/>
      <c r="K13" s="29"/>
      <c r="L13" s="31"/>
      <c r="M13" s="154">
        <v>1</v>
      </c>
      <c r="N13" s="158" t="s">
        <v>109</v>
      </c>
      <c r="O13" s="151" t="s">
        <v>42</v>
      </c>
      <c r="P13" s="14">
        <f>M13/35.314667</f>
        <v>0.028316846368677356</v>
      </c>
      <c r="Q13" s="15" t="s">
        <v>110</v>
      </c>
      <c r="R13" s="31"/>
      <c r="S13" s="29"/>
      <c r="T13" s="29"/>
      <c r="U13" s="29"/>
      <c r="V13" s="29"/>
      <c r="W13" s="29"/>
      <c r="X13" s="29"/>
      <c r="Y13" s="29"/>
      <c r="Z13" s="29"/>
      <c r="AA13" s="29"/>
      <c r="AB13" s="29"/>
      <c r="AC13" s="29"/>
      <c r="AD13" s="29"/>
      <c r="AE13" s="29"/>
      <c r="AF13" s="29"/>
      <c r="AG13" s="29"/>
    </row>
    <row r="14" spans="3:33" ht="19.5" customHeight="1" thickBot="1">
      <c r="C14" s="11"/>
      <c r="D14" s="94" t="s">
        <v>39</v>
      </c>
      <c r="E14" s="283"/>
      <c r="F14" s="284"/>
      <c r="G14" s="95"/>
      <c r="H14" s="96"/>
      <c r="I14" s="96"/>
      <c r="J14" s="13"/>
      <c r="K14" s="29"/>
      <c r="L14" s="31"/>
      <c r="M14" s="155">
        <v>1</v>
      </c>
      <c r="N14" s="16" t="s">
        <v>43</v>
      </c>
      <c r="O14" s="152" t="s">
        <v>42</v>
      </c>
      <c r="P14" s="16">
        <f>M14*0.083333333/35.314667</f>
        <v>0.0023597371879508305</v>
      </c>
      <c r="Q14" s="17" t="s">
        <v>110</v>
      </c>
      <c r="R14" s="31"/>
      <c r="S14" s="29"/>
      <c r="T14" s="29"/>
      <c r="U14" s="29"/>
      <c r="V14" s="29"/>
      <c r="W14" s="29"/>
      <c r="X14" s="29"/>
      <c r="Y14" s="29"/>
      <c r="Z14" s="29"/>
      <c r="AA14" s="29"/>
      <c r="AB14" s="29"/>
      <c r="AC14" s="29"/>
      <c r="AD14" s="29"/>
      <c r="AE14" s="29"/>
      <c r="AF14" s="29"/>
      <c r="AG14" s="29"/>
    </row>
    <row r="15" spans="3:33" ht="19.5" customHeight="1" thickBot="1">
      <c r="C15" s="11"/>
      <c r="D15" s="97" t="s">
        <v>44</v>
      </c>
      <c r="E15" s="239"/>
      <c r="F15" s="169"/>
      <c r="G15" s="98"/>
      <c r="H15" s="99"/>
      <c r="I15" s="99"/>
      <c r="J15" s="13"/>
      <c r="K15" s="29"/>
      <c r="L15" s="31"/>
      <c r="M15" s="156">
        <v>1</v>
      </c>
      <c r="N15" s="18" t="s">
        <v>110</v>
      </c>
      <c r="O15" s="142" t="s">
        <v>42</v>
      </c>
      <c r="P15" s="18">
        <f>M15*1000</f>
        <v>1000</v>
      </c>
      <c r="Q15" s="19" t="s">
        <v>45</v>
      </c>
      <c r="R15" s="31"/>
      <c r="S15" s="29"/>
      <c r="T15" s="29"/>
      <c r="U15" s="29"/>
      <c r="V15" s="29"/>
      <c r="W15" s="29"/>
      <c r="X15" s="29"/>
      <c r="Y15" s="29"/>
      <c r="Z15" s="29"/>
      <c r="AA15" s="29"/>
      <c r="AB15" s="29"/>
      <c r="AC15" s="29"/>
      <c r="AD15" s="29"/>
      <c r="AE15" s="29"/>
      <c r="AF15" s="29"/>
      <c r="AG15" s="29"/>
    </row>
    <row r="16" spans="3:33" ht="15.75" thickBot="1">
      <c r="C16" s="11"/>
      <c r="D16" s="12"/>
      <c r="E16" s="12"/>
      <c r="F16" s="12"/>
      <c r="G16" s="12"/>
      <c r="H16" s="12"/>
      <c r="I16" s="12"/>
      <c r="J16" s="13"/>
      <c r="K16" s="29"/>
      <c r="L16" s="31"/>
      <c r="M16" s="155">
        <v>1</v>
      </c>
      <c r="N16" s="16" t="s">
        <v>62</v>
      </c>
      <c r="O16" s="152" t="s">
        <v>42</v>
      </c>
      <c r="P16" s="16">
        <f>M16*3.785431</f>
        <v>3.785431</v>
      </c>
      <c r="Q16" s="17" t="s">
        <v>45</v>
      </c>
      <c r="R16" s="31"/>
      <c r="S16" s="29"/>
      <c r="T16" s="29"/>
      <c r="U16" s="29"/>
      <c r="V16" s="29"/>
      <c r="W16" s="29"/>
      <c r="X16" s="29"/>
      <c r="Y16" s="29"/>
      <c r="Z16" s="29"/>
      <c r="AA16" s="29"/>
      <c r="AB16" s="29"/>
      <c r="AC16" s="29"/>
      <c r="AD16" s="29"/>
      <c r="AE16" s="29"/>
      <c r="AF16" s="29"/>
      <c r="AG16" s="29"/>
    </row>
    <row r="17" spans="3:33" ht="15.75" thickBot="1">
      <c r="C17" s="11"/>
      <c r="D17" s="285" t="s">
        <v>27</v>
      </c>
      <c r="E17" s="286"/>
      <c r="F17" s="286"/>
      <c r="G17" s="286"/>
      <c r="H17" s="286"/>
      <c r="I17" s="287"/>
      <c r="J17" s="13"/>
      <c r="K17" s="29"/>
      <c r="L17" s="31"/>
      <c r="M17" s="159"/>
      <c r="N17" s="160"/>
      <c r="O17" s="160"/>
      <c r="P17" s="160"/>
      <c r="Q17" s="160"/>
      <c r="R17" s="31"/>
      <c r="S17" s="29"/>
      <c r="T17" s="29"/>
      <c r="U17" s="29"/>
      <c r="V17" s="29"/>
      <c r="W17" s="29"/>
      <c r="X17" s="29"/>
      <c r="Y17" s="29"/>
      <c r="Z17" s="29"/>
      <c r="AA17" s="29"/>
      <c r="AB17" s="29"/>
      <c r="AC17" s="29"/>
      <c r="AD17" s="29"/>
      <c r="AE17" s="29"/>
      <c r="AF17" s="29"/>
      <c r="AG17" s="29"/>
    </row>
    <row r="18" spans="3:33" ht="15.75" thickBot="1">
      <c r="C18" s="11"/>
      <c r="D18" s="288" t="s">
        <v>28</v>
      </c>
      <c r="E18" s="277" t="s">
        <v>29</v>
      </c>
      <c r="F18" s="277" t="s">
        <v>30</v>
      </c>
      <c r="G18" s="275" t="s">
        <v>50</v>
      </c>
      <c r="H18" s="275"/>
      <c r="I18" s="276"/>
      <c r="J18" s="13"/>
      <c r="K18" s="29"/>
      <c r="L18" s="31"/>
      <c r="M18" s="159"/>
      <c r="N18" s="160"/>
      <c r="O18" s="160"/>
      <c r="P18" s="160"/>
      <c r="Q18" s="160"/>
      <c r="R18" s="31"/>
      <c r="S18" s="29"/>
      <c r="T18" s="29"/>
      <c r="U18" s="29"/>
      <c r="V18" s="29"/>
      <c r="W18" s="29"/>
      <c r="X18" s="29"/>
      <c r="Y18" s="29"/>
      <c r="Z18" s="29"/>
      <c r="AA18" s="29"/>
      <c r="AB18" s="29"/>
      <c r="AC18" s="29"/>
      <c r="AD18" s="29"/>
      <c r="AE18" s="29"/>
      <c r="AF18" s="29"/>
      <c r="AG18" s="29"/>
    </row>
    <row r="19" spans="3:33" ht="15.75" thickBot="1">
      <c r="C19" s="11"/>
      <c r="D19" s="289"/>
      <c r="E19" s="278"/>
      <c r="F19" s="278"/>
      <c r="G19" s="100" t="s">
        <v>184</v>
      </c>
      <c r="H19" s="100" t="s">
        <v>186</v>
      </c>
      <c r="I19" s="101" t="s">
        <v>185</v>
      </c>
      <c r="J19" s="13"/>
      <c r="K19" s="29"/>
      <c r="L19" s="31"/>
      <c r="M19" s="157">
        <v>1</v>
      </c>
      <c r="N19" s="20" t="s">
        <v>63</v>
      </c>
      <c r="O19" s="21" t="s">
        <v>42</v>
      </c>
      <c r="P19" s="20">
        <f>M19*0.4536</f>
        <v>0.4536</v>
      </c>
      <c r="Q19" s="22" t="s">
        <v>59</v>
      </c>
      <c r="R19" s="31"/>
      <c r="S19" s="29"/>
      <c r="T19" s="29"/>
      <c r="U19" s="29"/>
      <c r="V19" s="29"/>
      <c r="W19" s="29"/>
      <c r="X19" s="29"/>
      <c r="Y19" s="29"/>
      <c r="Z19" s="29"/>
      <c r="AA19" s="29"/>
      <c r="AB19" s="29"/>
      <c r="AC19" s="29"/>
      <c r="AD19" s="29"/>
      <c r="AE19" s="29"/>
      <c r="AF19" s="29"/>
      <c r="AG19" s="29"/>
    </row>
    <row r="20" spans="3:33" ht="15.75" thickBot="1">
      <c r="C20" s="11"/>
      <c r="D20" s="102" t="s">
        <v>31</v>
      </c>
      <c r="E20" s="103"/>
      <c r="F20" s="104"/>
      <c r="G20" s="293">
        <v>5</v>
      </c>
      <c r="H20" s="293">
        <v>5</v>
      </c>
      <c r="I20" s="273">
        <v>50</v>
      </c>
      <c r="J20" s="13"/>
      <c r="K20" s="29"/>
      <c r="L20" s="31" t="s">
        <v>48</v>
      </c>
      <c r="M20" s="157">
        <v>1</v>
      </c>
      <c r="N20" s="23" t="s">
        <v>64</v>
      </c>
      <c r="O20" s="24" t="s">
        <v>42</v>
      </c>
      <c r="P20" s="23">
        <f>M20/16*0.4536</f>
        <v>0.02835</v>
      </c>
      <c r="Q20" s="25" t="s">
        <v>59</v>
      </c>
      <c r="R20" s="31"/>
      <c r="S20" s="29"/>
      <c r="T20" s="29"/>
      <c r="U20" s="29"/>
      <c r="V20" s="29"/>
      <c r="W20" s="29"/>
      <c r="X20" s="29"/>
      <c r="Y20" s="29"/>
      <c r="Z20" s="29"/>
      <c r="AA20" s="29"/>
      <c r="AB20" s="29"/>
      <c r="AC20" s="29"/>
      <c r="AD20" s="29"/>
      <c r="AE20" s="29"/>
      <c r="AF20" s="29"/>
      <c r="AG20" s="29"/>
    </row>
    <row r="21" spans="3:33" ht="15.75" thickBot="1">
      <c r="C21" s="11"/>
      <c r="D21" s="105" t="s">
        <v>32</v>
      </c>
      <c r="E21" s="106">
        <v>2</v>
      </c>
      <c r="F21" s="107">
        <v>2000</v>
      </c>
      <c r="G21" s="294"/>
      <c r="H21" s="294"/>
      <c r="I21" s="274"/>
      <c r="J21" s="13"/>
      <c r="K21" s="29"/>
      <c r="L21" s="31"/>
      <c r="M21" s="157">
        <v>1</v>
      </c>
      <c r="N21" s="23" t="s">
        <v>65</v>
      </c>
      <c r="O21" s="24" t="s">
        <v>42</v>
      </c>
      <c r="P21" s="23">
        <f>M21/1000</f>
        <v>0.001</v>
      </c>
      <c r="Q21" s="25" t="s">
        <v>59</v>
      </c>
      <c r="R21" s="31"/>
      <c r="S21" s="29"/>
      <c r="T21" s="29"/>
      <c r="U21" s="29"/>
      <c r="V21" s="29"/>
      <c r="W21" s="29"/>
      <c r="X21" s="29"/>
      <c r="Y21" s="29"/>
      <c r="Z21" s="29"/>
      <c r="AA21" s="29"/>
      <c r="AB21" s="29"/>
      <c r="AC21" s="29"/>
      <c r="AD21" s="29"/>
      <c r="AE21" s="29"/>
      <c r="AF21" s="29"/>
      <c r="AG21" s="29"/>
    </row>
    <row r="22" spans="3:33" ht="15.75" thickBot="1">
      <c r="C22" s="11"/>
      <c r="D22" s="170"/>
      <c r="E22" s="171"/>
      <c r="F22" s="172"/>
      <c r="G22" s="171"/>
      <c r="H22" s="171"/>
      <c r="I22" s="173"/>
      <c r="J22" s="13"/>
      <c r="K22" s="29"/>
      <c r="L22" s="31"/>
      <c r="M22" s="157">
        <v>1</v>
      </c>
      <c r="N22" s="23" t="s">
        <v>66</v>
      </c>
      <c r="O22" s="24" t="s">
        <v>42</v>
      </c>
      <c r="P22" s="23">
        <f>M22*907.18474</f>
        <v>907.18474</v>
      </c>
      <c r="Q22" s="25" t="s">
        <v>59</v>
      </c>
      <c r="R22" s="31"/>
      <c r="S22" s="29"/>
      <c r="T22" s="29"/>
      <c r="U22" s="29"/>
      <c r="V22" s="29"/>
      <c r="W22" s="29"/>
      <c r="X22" s="29"/>
      <c r="Y22" s="29"/>
      <c r="Z22" s="29"/>
      <c r="AA22" s="29"/>
      <c r="AB22" s="29"/>
      <c r="AC22" s="29"/>
      <c r="AD22" s="29"/>
      <c r="AE22" s="29"/>
      <c r="AF22" s="29"/>
      <c r="AG22" s="29"/>
    </row>
    <row r="23" spans="3:33" ht="15.75" thickBot="1">
      <c r="C23" s="11"/>
      <c r="D23" s="170"/>
      <c r="E23" s="171"/>
      <c r="F23" s="172"/>
      <c r="G23" s="171"/>
      <c r="H23" s="171"/>
      <c r="I23" s="173"/>
      <c r="J23" s="13"/>
      <c r="K23" s="29"/>
      <c r="L23" s="31"/>
      <c r="M23" s="157">
        <v>1</v>
      </c>
      <c r="N23" s="23" t="s">
        <v>67</v>
      </c>
      <c r="O23" s="24" t="s">
        <v>42</v>
      </c>
      <c r="P23" s="23">
        <f>M23*1016.046909</f>
        <v>1016.046909</v>
      </c>
      <c r="Q23" s="25" t="s">
        <v>59</v>
      </c>
      <c r="R23" s="31"/>
      <c r="S23" s="29"/>
      <c r="T23" s="29"/>
      <c r="U23" s="29"/>
      <c r="V23" s="29"/>
      <c r="W23" s="29"/>
      <c r="X23" s="29"/>
      <c r="Y23" s="29"/>
      <c r="Z23" s="29"/>
      <c r="AA23" s="29"/>
      <c r="AB23" s="29"/>
      <c r="AC23" s="29"/>
      <c r="AD23" s="29"/>
      <c r="AE23" s="29"/>
      <c r="AF23" s="29"/>
      <c r="AG23" s="29"/>
    </row>
    <row r="24" spans="3:33" ht="15.75" thickBot="1">
      <c r="C24" s="11"/>
      <c r="D24" s="170"/>
      <c r="E24" s="171"/>
      <c r="F24" s="172"/>
      <c r="G24" s="171"/>
      <c r="H24" s="171"/>
      <c r="I24" s="173"/>
      <c r="J24" s="13"/>
      <c r="K24" s="29"/>
      <c r="L24" s="31"/>
      <c r="M24" s="157">
        <v>1</v>
      </c>
      <c r="N24" s="26" t="s">
        <v>68</v>
      </c>
      <c r="O24" s="27" t="s">
        <v>42</v>
      </c>
      <c r="P24" s="26">
        <f>M24*1000</f>
        <v>1000</v>
      </c>
      <c r="Q24" s="28" t="s">
        <v>59</v>
      </c>
      <c r="R24" s="31"/>
      <c r="S24" s="29"/>
      <c r="T24" s="29"/>
      <c r="U24" s="29"/>
      <c r="V24" s="29"/>
      <c r="W24" s="29"/>
      <c r="X24" s="29"/>
      <c r="Y24" s="29"/>
      <c r="Z24" s="29"/>
      <c r="AA24" s="29"/>
      <c r="AB24" s="29"/>
      <c r="AC24" s="29"/>
      <c r="AD24" s="29"/>
      <c r="AE24" s="29"/>
      <c r="AF24" s="29"/>
      <c r="AG24" s="29"/>
    </row>
    <row r="25" spans="3:33" ht="15.75" thickBot="1">
      <c r="C25" s="11"/>
      <c r="D25" s="170"/>
      <c r="E25" s="171"/>
      <c r="F25" s="172"/>
      <c r="G25" s="171"/>
      <c r="H25" s="171"/>
      <c r="I25" s="173"/>
      <c r="J25" s="13"/>
      <c r="K25" s="29"/>
      <c r="L25" s="31"/>
      <c r="M25" s="160"/>
      <c r="N25" s="160"/>
      <c r="O25" s="160"/>
      <c r="P25" s="160"/>
      <c r="Q25" s="160"/>
      <c r="R25" s="31"/>
      <c r="S25" s="29"/>
      <c r="T25" s="29"/>
      <c r="U25" s="29"/>
      <c r="V25" s="29"/>
      <c r="W25" s="29"/>
      <c r="X25" s="29"/>
      <c r="Y25" s="29"/>
      <c r="Z25" s="29"/>
      <c r="AA25" s="29"/>
      <c r="AB25" s="29"/>
      <c r="AC25" s="29"/>
      <c r="AD25" s="29"/>
      <c r="AE25" s="29"/>
      <c r="AF25" s="29"/>
      <c r="AG25" s="29"/>
    </row>
    <row r="26" spans="3:33" ht="15.75" thickBot="1">
      <c r="C26" s="11"/>
      <c r="D26" s="170"/>
      <c r="E26" s="171"/>
      <c r="F26" s="172"/>
      <c r="G26" s="171"/>
      <c r="H26" s="171"/>
      <c r="I26" s="173"/>
      <c r="J26" s="13"/>
      <c r="K26" s="29"/>
      <c r="L26" s="31"/>
      <c r="M26" s="154">
        <v>1</v>
      </c>
      <c r="N26" s="14" t="s">
        <v>150</v>
      </c>
      <c r="O26" s="14" t="s">
        <v>42</v>
      </c>
      <c r="P26" s="14">
        <f>M26*2118.88</f>
        <v>2118.88</v>
      </c>
      <c r="Q26" s="15" t="s">
        <v>151</v>
      </c>
      <c r="R26" s="160"/>
      <c r="S26" s="29"/>
      <c r="T26" s="29"/>
      <c r="U26" s="29"/>
      <c r="V26" s="29"/>
      <c r="W26" s="29"/>
      <c r="X26" s="29"/>
      <c r="Y26" s="29"/>
      <c r="Z26" s="29"/>
      <c r="AA26" s="29"/>
      <c r="AB26" s="29"/>
      <c r="AC26" s="29"/>
      <c r="AD26" s="29"/>
      <c r="AE26" s="29"/>
      <c r="AF26" s="29"/>
      <c r="AG26" s="29"/>
    </row>
    <row r="27" spans="3:33" ht="15.75" thickBot="1">
      <c r="C27" s="11"/>
      <c r="D27" s="170"/>
      <c r="E27" s="171"/>
      <c r="F27" s="172"/>
      <c r="G27" s="171"/>
      <c r="H27" s="171"/>
      <c r="I27" s="173"/>
      <c r="J27" s="13"/>
      <c r="K27" s="29"/>
      <c r="L27" s="160"/>
      <c r="M27" s="154">
        <v>1</v>
      </c>
      <c r="N27" s="18" t="s">
        <v>152</v>
      </c>
      <c r="O27" s="18" t="s">
        <v>42</v>
      </c>
      <c r="P27" s="18">
        <f>M27/1000/60*2118.88</f>
        <v>0.03531466666666667</v>
      </c>
      <c r="Q27" s="19" t="s">
        <v>151</v>
      </c>
      <c r="R27" s="160"/>
      <c r="S27" s="29"/>
      <c r="T27" s="29"/>
      <c r="U27" s="29"/>
      <c r="V27" s="29"/>
      <c r="W27" s="29"/>
      <c r="X27" s="29"/>
      <c r="Y27" s="29"/>
      <c r="Z27" s="29"/>
      <c r="AA27" s="29"/>
      <c r="AB27" s="29"/>
      <c r="AC27" s="29"/>
      <c r="AD27" s="29"/>
      <c r="AE27" s="29"/>
      <c r="AF27" s="29"/>
      <c r="AG27" s="29"/>
    </row>
    <row r="28" spans="3:33" ht="15.75" thickBot="1">
      <c r="C28" s="11"/>
      <c r="D28" s="170"/>
      <c r="E28" s="171"/>
      <c r="F28" s="172"/>
      <c r="G28" s="171"/>
      <c r="H28" s="171"/>
      <c r="I28" s="173"/>
      <c r="J28" s="13"/>
      <c r="K28" s="29"/>
      <c r="L28" s="160"/>
      <c r="M28" s="154">
        <v>1</v>
      </c>
      <c r="N28" s="18" t="s">
        <v>153</v>
      </c>
      <c r="O28" s="18" t="s">
        <v>42</v>
      </c>
      <c r="P28" s="18">
        <f>M28/1000*2118.88</f>
        <v>2.1188800000000003</v>
      </c>
      <c r="Q28" s="19" t="s">
        <v>151</v>
      </c>
      <c r="R28" s="160"/>
      <c r="S28" s="29"/>
      <c r="T28" s="29"/>
      <c r="U28" s="29"/>
      <c r="V28" s="29"/>
      <c r="W28" s="29"/>
      <c r="X28" s="29"/>
      <c r="Y28" s="29"/>
      <c r="Z28" s="29"/>
      <c r="AA28" s="29"/>
      <c r="AB28" s="29"/>
      <c r="AC28" s="29"/>
      <c r="AD28" s="29"/>
      <c r="AE28" s="29"/>
      <c r="AF28" s="29"/>
      <c r="AG28" s="29"/>
    </row>
    <row r="29" spans="3:33" ht="15.75" thickBot="1">
      <c r="C29" s="11"/>
      <c r="D29" s="174"/>
      <c r="E29" s="175"/>
      <c r="F29" s="176"/>
      <c r="G29" s="175"/>
      <c r="H29" s="175"/>
      <c r="I29" s="177"/>
      <c r="J29" s="13"/>
      <c r="K29" s="29"/>
      <c r="L29" s="160"/>
      <c r="M29" s="154">
        <v>1</v>
      </c>
      <c r="N29" s="16" t="s">
        <v>154</v>
      </c>
      <c r="O29" s="16" t="s">
        <v>42</v>
      </c>
      <c r="P29" s="16">
        <f>M29/3600*2118.88</f>
        <v>0.5885777777777778</v>
      </c>
      <c r="Q29" s="17" t="s">
        <v>151</v>
      </c>
      <c r="R29" s="160"/>
      <c r="S29" s="29"/>
      <c r="T29" s="29"/>
      <c r="U29" s="29"/>
      <c r="V29" s="29"/>
      <c r="W29" s="29"/>
      <c r="X29" s="29"/>
      <c r="Y29" s="29"/>
      <c r="Z29" s="29"/>
      <c r="AA29" s="29"/>
      <c r="AB29" s="29"/>
      <c r="AC29" s="29"/>
      <c r="AD29" s="29"/>
      <c r="AE29" s="29"/>
      <c r="AF29" s="29"/>
      <c r="AG29" s="29"/>
    </row>
    <row r="30" spans="3:33" ht="15.75" thickBot="1">
      <c r="C30" s="108"/>
      <c r="D30" s="109"/>
      <c r="E30" s="109"/>
      <c r="F30" s="109"/>
      <c r="G30" s="109"/>
      <c r="H30" s="109"/>
      <c r="I30" s="109"/>
      <c r="J30" s="110"/>
      <c r="K30" s="29"/>
      <c r="L30" s="160"/>
      <c r="M30" s="160"/>
      <c r="N30" s="160"/>
      <c r="O30" s="160"/>
      <c r="P30" s="160"/>
      <c r="Q30" s="160"/>
      <c r="R30" s="160"/>
      <c r="S30" s="29"/>
      <c r="T30" s="29"/>
      <c r="U30" s="29"/>
      <c r="V30" s="29"/>
      <c r="W30" s="29"/>
      <c r="X30" s="29"/>
      <c r="Y30" s="29"/>
      <c r="Z30" s="29"/>
      <c r="AA30" s="29"/>
      <c r="AB30" s="29"/>
      <c r="AC30" s="29"/>
      <c r="AD30" s="29"/>
      <c r="AE30" s="29"/>
      <c r="AF30" s="29"/>
      <c r="AG30" s="29"/>
    </row>
    <row r="31" spans="3:33" ht="15.75" thickBot="1">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row>
    <row r="32" spans="3:33" ht="15.75" thickBot="1">
      <c r="C32" s="111"/>
      <c r="D32" s="112" t="s">
        <v>155</v>
      </c>
      <c r="E32" s="112"/>
      <c r="F32" s="113"/>
      <c r="G32" s="113"/>
      <c r="H32" s="113"/>
      <c r="I32" s="114"/>
      <c r="J32" s="29"/>
      <c r="K32" s="29"/>
      <c r="L32" s="29"/>
      <c r="M32" s="29"/>
      <c r="N32" s="29"/>
      <c r="O32" s="29"/>
      <c r="P32" s="29"/>
      <c r="Q32" s="29"/>
      <c r="R32" s="29"/>
      <c r="S32" s="29"/>
      <c r="T32" s="29"/>
      <c r="U32" s="29"/>
      <c r="V32" s="29"/>
      <c r="W32" s="29"/>
      <c r="X32" s="29"/>
      <c r="Y32" s="29"/>
      <c r="Z32" s="29"/>
      <c r="AA32" s="29"/>
      <c r="AB32" s="29"/>
      <c r="AC32" s="29"/>
      <c r="AD32" s="29"/>
      <c r="AE32" s="29"/>
      <c r="AF32" s="29"/>
      <c r="AG32" s="29"/>
    </row>
    <row r="33" spans="3:32" ht="18" thickBot="1">
      <c r="C33" s="115"/>
      <c r="D33" s="281" t="s">
        <v>156</v>
      </c>
      <c r="E33" s="279" t="s">
        <v>173</v>
      </c>
      <c r="F33" s="279"/>
      <c r="G33" s="279"/>
      <c r="H33" s="280"/>
      <c r="I33" s="116"/>
      <c r="J33" s="29"/>
      <c r="K33" s="29"/>
      <c r="L33" s="29"/>
      <c r="M33" s="29"/>
      <c r="N33" s="29"/>
      <c r="O33" s="29"/>
      <c r="P33" s="29"/>
      <c r="Q33" s="29"/>
      <c r="R33" s="29"/>
      <c r="S33" s="29"/>
      <c r="T33" s="29"/>
      <c r="U33" s="29"/>
      <c r="V33" s="29"/>
      <c r="W33" s="29"/>
      <c r="X33" s="29"/>
      <c r="Y33" s="29"/>
      <c r="Z33" s="29"/>
      <c r="AA33" s="29"/>
      <c r="AB33" s="29"/>
      <c r="AC33" s="29"/>
      <c r="AD33" s="29"/>
      <c r="AE33" s="29"/>
      <c r="AF33" s="29"/>
    </row>
    <row r="34" spans="3:32" ht="33.75" thickBot="1">
      <c r="C34" s="115"/>
      <c r="D34" s="282"/>
      <c r="E34" s="202" t="s">
        <v>165</v>
      </c>
      <c r="F34" s="203" t="s">
        <v>166</v>
      </c>
      <c r="G34" s="204" t="s">
        <v>167</v>
      </c>
      <c r="H34" s="205" t="s">
        <v>168</v>
      </c>
      <c r="I34" s="116"/>
      <c r="J34" s="29"/>
      <c r="K34" s="29"/>
      <c r="L34" s="29"/>
      <c r="M34" s="29"/>
      <c r="N34" s="29"/>
      <c r="O34" s="29"/>
      <c r="P34" s="29"/>
      <c r="Q34" s="29"/>
      <c r="R34" s="29"/>
      <c r="S34" s="29"/>
      <c r="T34" s="29"/>
      <c r="U34" s="29"/>
      <c r="V34" s="29"/>
      <c r="W34" s="29"/>
      <c r="X34" s="29"/>
      <c r="Y34" s="29"/>
      <c r="Z34" s="29"/>
      <c r="AA34" s="29"/>
      <c r="AB34" s="29"/>
      <c r="AC34" s="29"/>
      <c r="AD34" s="29"/>
      <c r="AE34" s="29"/>
      <c r="AF34" s="29"/>
    </row>
    <row r="35" spans="3:32" ht="15">
      <c r="C35" s="115"/>
      <c r="D35" s="199" t="s">
        <v>6</v>
      </c>
      <c r="E35" s="206">
        <f>Calculations!E10</f>
        <v>0</v>
      </c>
      <c r="F35" s="207">
        <f>Calculations!F10</f>
        <v>0</v>
      </c>
      <c r="G35" s="207">
        <f>Calculations!G10</f>
        <v>0</v>
      </c>
      <c r="H35" s="208">
        <f>Calculations!H10</f>
        <v>0</v>
      </c>
      <c r="I35" s="116"/>
      <c r="J35" s="29"/>
      <c r="K35" s="29"/>
      <c r="L35" s="29"/>
      <c r="M35" s="29"/>
      <c r="N35" s="29"/>
      <c r="O35" s="29"/>
      <c r="P35" s="29"/>
      <c r="Q35" s="29"/>
      <c r="R35" s="29"/>
      <c r="S35" s="29"/>
      <c r="T35" s="29"/>
      <c r="U35" s="29"/>
      <c r="V35" s="29"/>
      <c r="W35" s="29"/>
      <c r="X35" s="29"/>
      <c r="Y35" s="29"/>
      <c r="Z35" s="29"/>
      <c r="AA35" s="29"/>
      <c r="AB35" s="29"/>
      <c r="AC35" s="29"/>
      <c r="AD35" s="29"/>
      <c r="AE35" s="29"/>
      <c r="AF35" s="29"/>
    </row>
    <row r="36" spans="3:32" ht="15">
      <c r="C36" s="115"/>
      <c r="D36" s="200" t="s">
        <v>4</v>
      </c>
      <c r="E36" s="209">
        <f>Calculations!E11</f>
        <v>0</v>
      </c>
      <c r="F36" s="210">
        <f>Calculations!F11</f>
        <v>0</v>
      </c>
      <c r="G36" s="210">
        <f>Calculations!G11</f>
        <v>0</v>
      </c>
      <c r="H36" s="211">
        <f>Calculations!H11</f>
        <v>0</v>
      </c>
      <c r="I36" s="116"/>
      <c r="J36" s="29"/>
      <c r="K36" s="29"/>
      <c r="L36" s="29"/>
      <c r="M36" s="29"/>
      <c r="N36" s="29"/>
      <c r="O36" s="29"/>
      <c r="P36" s="29"/>
      <c r="Q36" s="29"/>
      <c r="R36" s="29"/>
      <c r="S36" s="29"/>
      <c r="T36" s="29"/>
      <c r="U36" s="29"/>
      <c r="V36" s="29"/>
      <c r="W36" s="29"/>
      <c r="X36" s="29"/>
      <c r="Y36" s="29"/>
      <c r="Z36" s="29"/>
      <c r="AA36" s="29"/>
      <c r="AB36" s="29"/>
      <c r="AC36" s="29"/>
      <c r="AD36" s="29"/>
      <c r="AE36" s="29"/>
      <c r="AF36" s="29"/>
    </row>
    <row r="37" spans="3:32" ht="15">
      <c r="C37" s="115"/>
      <c r="D37" s="200" t="s">
        <v>169</v>
      </c>
      <c r="E37" s="209">
        <f>Calculations!E12</f>
        <v>0</v>
      </c>
      <c r="F37" s="210">
        <f>Calculations!F12</f>
        <v>0</v>
      </c>
      <c r="G37" s="210">
        <f>Calculations!G12</f>
        <v>0</v>
      </c>
      <c r="H37" s="211">
        <f>Calculations!H12</f>
        <v>0</v>
      </c>
      <c r="I37" s="116"/>
      <c r="J37" s="29"/>
      <c r="K37" s="29"/>
      <c r="L37" s="29"/>
      <c r="M37" s="29"/>
      <c r="N37" s="29"/>
      <c r="O37" s="29"/>
      <c r="P37" s="29"/>
      <c r="Q37" s="29"/>
      <c r="R37" s="29"/>
      <c r="S37" s="29"/>
      <c r="T37" s="29"/>
      <c r="U37" s="29"/>
      <c r="V37" s="29"/>
      <c r="W37" s="29"/>
      <c r="X37" s="29"/>
      <c r="Y37" s="29"/>
      <c r="Z37" s="29"/>
      <c r="AA37" s="29"/>
      <c r="AB37" s="29"/>
      <c r="AC37" s="29"/>
      <c r="AD37" s="29"/>
      <c r="AE37" s="29"/>
      <c r="AF37" s="29"/>
    </row>
    <row r="38" spans="3:32" ht="15.75" thickBot="1">
      <c r="C38" s="115"/>
      <c r="D38" s="201" t="s">
        <v>84</v>
      </c>
      <c r="E38" s="212">
        <f>Calculations!E13</f>
        <v>0</v>
      </c>
      <c r="F38" s="213">
        <f>Calculations!F13</f>
        <v>0</v>
      </c>
      <c r="G38" s="213">
        <f>Calculations!G13</f>
        <v>0</v>
      </c>
      <c r="H38" s="214">
        <f>Calculations!H13</f>
        <v>0</v>
      </c>
      <c r="I38" s="116"/>
      <c r="J38" s="29"/>
      <c r="K38" s="29"/>
      <c r="L38" s="29"/>
      <c r="M38" s="29"/>
      <c r="N38" s="29"/>
      <c r="O38" s="29"/>
      <c r="P38" s="29"/>
      <c r="Q38" s="29"/>
      <c r="R38" s="29"/>
      <c r="S38" s="29"/>
      <c r="T38" s="29"/>
      <c r="U38" s="29"/>
      <c r="V38" s="29"/>
      <c r="W38" s="29"/>
      <c r="X38" s="29"/>
      <c r="Y38" s="29"/>
      <c r="Z38" s="29"/>
      <c r="AA38" s="29"/>
      <c r="AB38" s="29"/>
      <c r="AC38" s="29"/>
      <c r="AD38" s="29"/>
      <c r="AE38" s="29"/>
      <c r="AF38" s="29"/>
    </row>
    <row r="39" spans="3:32" ht="18" thickBot="1">
      <c r="C39" s="117"/>
      <c r="D39" s="250" t="s">
        <v>190</v>
      </c>
      <c r="E39" s="150"/>
      <c r="F39" s="150"/>
      <c r="G39" s="150"/>
      <c r="H39" s="150"/>
      <c r="I39" s="118"/>
      <c r="J39" s="29"/>
      <c r="K39" s="29"/>
      <c r="L39" s="29"/>
      <c r="M39" s="29"/>
      <c r="N39" s="29"/>
      <c r="O39" s="29"/>
      <c r="P39" s="29"/>
      <c r="Q39" s="29"/>
      <c r="R39" s="29"/>
      <c r="S39" s="29"/>
      <c r="T39" s="29"/>
      <c r="U39" s="29"/>
      <c r="V39" s="29"/>
      <c r="W39" s="29"/>
      <c r="X39" s="29"/>
      <c r="Y39" s="29"/>
      <c r="Z39" s="29"/>
      <c r="AA39" s="29"/>
      <c r="AB39" s="29"/>
      <c r="AC39" s="29"/>
      <c r="AD39" s="29"/>
      <c r="AE39" s="29"/>
      <c r="AF39" s="29"/>
    </row>
    <row r="40" spans="3:33" ht="15">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row>
    <row r="41" spans="3:33" ht="15.75">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row>
    <row r="42" spans="3:33" ht="15.75">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row>
    <row r="43" spans="3:33" ht="15.75">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row>
    <row r="44" spans="3:33" ht="15.75">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row>
    <row r="45" spans="3:33" ht="15">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row>
    <row r="46" spans="3:33" ht="15">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row>
    <row r="47" spans="3:33" ht="15">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row>
    <row r="48" spans="3:33" ht="15">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row>
    <row r="49" spans="3:33" ht="15">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row>
    <row r="50" spans="3:33" ht="15">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row>
    <row r="51" spans="3:33" ht="15">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row>
    <row r="52" spans="3:33" ht="15">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row>
    <row r="53" spans="3:33" ht="15">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row>
    <row r="54" spans="3:33" ht="15">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row>
    <row r="55" spans="3:33" ht="15">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row>
    <row r="56" spans="3:33" ht="15">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row>
    <row r="57" spans="3:33" ht="15">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row>
    <row r="58" spans="3:33" ht="15">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row>
    <row r="59" spans="3:33" ht="15">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row>
    <row r="60" spans="3:33" ht="15">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row>
    <row r="61" spans="3:33" ht="15">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row>
    <row r="62" spans="3:33" ht="15">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row>
    <row r="63" spans="3:33" ht="15">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row>
    <row r="64" spans="3:33" ht="15">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row>
    <row r="65" spans="3:33" ht="15">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row>
    <row r="66" spans="3:33" ht="15">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row>
    <row r="67" spans="3:33" ht="15">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row>
    <row r="68" spans="3:33" ht="15">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row>
    <row r="69" spans="3:33" ht="15">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row>
    <row r="70" spans="3:33" ht="15">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row>
    <row r="71" spans="3:33" ht="15">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row>
    <row r="72" spans="3:33" ht="15">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row>
    <row r="73" spans="3:33" ht="15">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row>
    <row r="74" spans="3:33" ht="15">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row>
    <row r="75" spans="3:33" ht="15">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row>
    <row r="76" spans="3:33" ht="15">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row>
    <row r="77" spans="3:33" ht="15">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row>
    <row r="78" spans="3:33" ht="15">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row>
    <row r="79" spans="3:33" ht="15">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row>
    <row r="80" spans="3:33" ht="15">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row>
    <row r="81" spans="3:33" ht="15">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row>
    <row r="82" spans="3:33" ht="15">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row>
    <row r="83" spans="3:33" ht="15">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row>
    <row r="84" spans="3:33" ht="15">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row>
    <row r="85" spans="3:33" ht="15">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row>
    <row r="86" spans="3:33" ht="15">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row>
    <row r="87" spans="3:33" ht="15">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row>
    <row r="88" spans="3:33" ht="15">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row>
    <row r="89" spans="3:33" ht="15">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row>
    <row r="90" spans="3:33" ht="15">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row>
    <row r="91" spans="3:33" ht="15">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row>
    <row r="92" spans="3:33" ht="15">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row>
    <row r="93" spans="3:33" ht="15">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row>
    <row r="94" spans="3:33" ht="15">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row>
    <row r="95" spans="3:33" ht="15">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row>
    <row r="96" spans="3:33" ht="15">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row>
    <row r="97" spans="3:33" ht="15">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row>
    <row r="98" spans="3:33" ht="15">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row>
    <row r="99" spans="3:33" ht="15">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row>
    <row r="100" spans="3:33" ht="15">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row>
    <row r="101" spans="3:33" ht="15">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row>
    <row r="102" spans="3:33" ht="15">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row>
    <row r="103" spans="3:33" ht="15">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row>
    <row r="104" spans="3:33" ht="15">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row>
    <row r="105" spans="3:33" ht="15">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row>
    <row r="106" spans="3:33" ht="15">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row>
    <row r="107" spans="3:33" ht="15">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row>
    <row r="108" spans="3:33" ht="15">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row>
    <row r="109" spans="3:33" ht="15">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row>
    <row r="110" spans="3:33" ht="15">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row>
    <row r="111" spans="3:33" ht="15">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row>
    <row r="112" spans="3:33" ht="15">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row>
    <row r="113" spans="3:33" ht="15">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row>
    <row r="114" spans="3:33" ht="15">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row>
    <row r="115" spans="3:33" ht="15">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row>
    <row r="116" spans="3:33" ht="15">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row>
    <row r="117" spans="3:33" ht="15">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row>
    <row r="118" spans="3:33" ht="15">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row>
    <row r="119" spans="3:33" ht="15">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row>
    <row r="120" spans="3:33" ht="15">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row>
    <row r="121" spans="3:33" ht="15">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row>
    <row r="122" spans="3:33" ht="15">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row>
    <row r="123" spans="3:33" ht="15">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row>
    <row r="124" spans="3:33" ht="15">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row>
    <row r="125" spans="3:33" ht="15">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row>
    <row r="126" spans="3:33" ht="15">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row>
    <row r="127" spans="3:33" ht="15">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row>
    <row r="128" spans="3:33" ht="15">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row>
    <row r="129" spans="3:33" ht="15">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row>
    <row r="130" spans="3:33" ht="15">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row>
    <row r="131" spans="3:33" ht="15">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row>
    <row r="132" spans="3:33" ht="15">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row>
    <row r="133" spans="3:33" ht="15">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row>
    <row r="134" spans="3:33" ht="15">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row>
    <row r="135" spans="3:33" ht="15">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row>
    <row r="136" spans="3:33" ht="15">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row>
    <row r="137" spans="3:33" ht="15">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row>
    <row r="138" spans="3:33" ht="15">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row>
    <row r="139" spans="3:33" ht="15">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row>
    <row r="140" spans="3:33" ht="15">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row>
    <row r="141" spans="3:33" ht="15">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row>
    <row r="142" spans="3:33" ht="15">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row>
    <row r="143" spans="3:33" ht="15">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row>
    <row r="144" spans="3:33" ht="15">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row>
    <row r="145" spans="3:33" ht="15">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row>
    <row r="146" spans="3:33" ht="15">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row>
    <row r="147" spans="3:33" ht="15">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row>
    <row r="148" spans="3:33" ht="15">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row>
    <row r="149" spans="3:33" ht="15">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row>
    <row r="150" spans="3:33" ht="15">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row>
    <row r="151" spans="3:33" ht="15">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row>
    <row r="152" spans="3:33" ht="15">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row>
    <row r="153" spans="3:33" ht="15">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row>
    <row r="154" spans="3:33" ht="15">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row>
    <row r="155" spans="3:33" ht="15">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row>
    <row r="156" spans="3:33" ht="15">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row>
    <row r="157" spans="3:33" ht="15">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row>
    <row r="158" spans="3:33" ht="15">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row>
    <row r="159" spans="3:33" ht="15">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row>
    <row r="160" spans="3:33" ht="15">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row>
    <row r="161" spans="3:33" ht="15">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row>
    <row r="162" spans="3:33" ht="15">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row>
    <row r="163" spans="3:33" ht="15">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row>
    <row r="164" spans="3:33" ht="15">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row>
    <row r="165" spans="3:33" ht="15">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row>
    <row r="166" spans="3:33" ht="15">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row>
    <row r="167" spans="3:33" ht="15">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row>
    <row r="168" spans="3:33" ht="15">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row>
    <row r="169" spans="3:33" ht="15">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row>
    <row r="170" spans="3:33" ht="15">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row>
    <row r="171" spans="3:33" ht="15">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row>
    <row r="172" spans="3:33" ht="15">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row>
    <row r="173" spans="3:33" ht="15">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row>
    <row r="174" spans="3:33" ht="15">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row>
    <row r="175" spans="3:33" ht="15">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row>
    <row r="176" spans="3:33" ht="15">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row>
    <row r="177" spans="3:33" ht="15">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row>
    <row r="178" spans="3:33" ht="15">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row>
    <row r="179" spans="3:33" ht="15">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row>
    <row r="180" spans="3:33" ht="15">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row>
    <row r="181" spans="3:33" ht="15">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row>
    <row r="182" spans="3:33" ht="15">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row>
    <row r="183" spans="3:33" ht="15">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row>
    <row r="184" spans="3:33" ht="15">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row>
    <row r="185" spans="3:33" ht="15">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row>
    <row r="186" spans="3:33" ht="15">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row>
    <row r="187" spans="3:33" ht="15">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row>
    <row r="188" spans="3:33" ht="15">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row>
    <row r="189" spans="3:33" ht="15">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row>
    <row r="190" spans="3:33" ht="15">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row>
    <row r="191" spans="3:33" ht="15">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row>
    <row r="192" spans="3:33" ht="15">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row>
    <row r="193" spans="3:33" ht="15">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row>
    <row r="194" spans="3:33" ht="15">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row>
    <row r="195" spans="3:33" ht="15">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row>
    <row r="196" spans="3:33" ht="15">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row>
    <row r="197" spans="3:33" ht="15">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row>
    <row r="198" spans="3:33" ht="15">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row>
    <row r="199" spans="3:33" ht="15">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row>
    <row r="200" spans="3:33" ht="15">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row>
    <row r="201" spans="3:33" ht="15">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row>
    <row r="202" spans="3:33" ht="15">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row>
    <row r="203" spans="3:33" ht="15">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row>
    <row r="204" spans="3:33" ht="15">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row>
    <row r="205" spans="3:33" ht="15">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row>
    <row r="206" spans="3:33" ht="15">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row>
    <row r="207" spans="3:33" ht="15">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row>
    <row r="208" spans="3:33" ht="15">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row>
    <row r="209" spans="3:33" ht="15">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row>
    <row r="210" spans="3:33" ht="15">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row>
    <row r="211" spans="3:33" ht="15">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row>
    <row r="212" spans="3:33" ht="15">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row>
    <row r="213" spans="3:33" ht="15">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row>
    <row r="214" spans="3:33" ht="15">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row>
    <row r="215" spans="3:33" ht="15">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row>
    <row r="216" spans="3:33" ht="15">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row>
    <row r="217" spans="3:33" ht="15">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row>
    <row r="218" spans="3:33" ht="15">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row>
    <row r="219" spans="3:33" ht="15">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row>
    <row r="220" spans="3:33" ht="15">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row>
    <row r="221" spans="3:33" ht="15">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row>
    <row r="222" spans="3:33" ht="15">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row>
    <row r="223" spans="3:33" ht="15">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row>
    <row r="224" spans="3:33" ht="15">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row>
    <row r="225" spans="3:33" ht="15">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row>
    <row r="226" spans="3:33" ht="15">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row>
    <row r="227" spans="3:33" ht="15">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row>
    <row r="228" spans="3:33" ht="15">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row>
    <row r="229" spans="3:33" ht="15">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row>
    <row r="230" spans="3:33" ht="15">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row>
    <row r="231" spans="3:33" ht="15">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row>
    <row r="232" spans="3:33" ht="15">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row>
    <row r="233" spans="3:33" ht="15">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row>
  </sheetData>
  <sheetProtection sheet="1"/>
  <mergeCells count="20">
    <mergeCell ref="C2:D2"/>
    <mergeCell ref="M12:Q12"/>
    <mergeCell ref="C4:H4"/>
    <mergeCell ref="C5:H5"/>
    <mergeCell ref="C6:H6"/>
    <mergeCell ref="C7:H7"/>
    <mergeCell ref="E14:F14"/>
    <mergeCell ref="D17:I17"/>
    <mergeCell ref="D18:D19"/>
    <mergeCell ref="C3:E3"/>
    <mergeCell ref="E12:F12"/>
    <mergeCell ref="E13:F13"/>
    <mergeCell ref="I20:I21"/>
    <mergeCell ref="G18:I18"/>
    <mergeCell ref="E18:E19"/>
    <mergeCell ref="F18:F19"/>
    <mergeCell ref="E33:H33"/>
    <mergeCell ref="D33:D34"/>
    <mergeCell ref="G20:G21"/>
    <mergeCell ref="H20:H21"/>
  </mergeCells>
  <conditionalFormatting sqref="E35:H38">
    <cfRule type="cellIs" priority="1" dxfId="1" operator="greaterThan" stopIfTrue="1">
      <formula>0.1</formula>
    </cfRule>
  </conditionalFormatting>
  <dataValidations count="6">
    <dataValidation type="list" allowBlank="1" showInputMessage="1" showErrorMessage="1" sqref="H15:I15">
      <formula1>units</formula1>
    </dataValidation>
    <dataValidation type="decimal" allowBlank="1" showErrorMessage="1" error="The number entered must be between 0 and 24 hours per day" sqref="G22:G29">
      <formula1>0</formula1>
      <formula2>24</formula2>
    </dataValidation>
    <dataValidation type="whole" allowBlank="1" showErrorMessage="1" error="The number entered must be between 0 and 7 days per week" sqref="H22:H29">
      <formula1>0</formula1>
      <formula2>7</formula2>
    </dataValidation>
    <dataValidation type="whole" allowBlank="1" showErrorMessage="1" error="The number entered must be between 0 and 52 weeks per year" sqref="I22:I29">
      <formula1>0</formula1>
      <formula2>52</formula2>
    </dataValidation>
    <dataValidation type="whole" operator="greaterThan" allowBlank="1" showInputMessage="1" showErrorMessage="1" sqref="E11">
      <formula1>0</formula1>
    </dataValidation>
    <dataValidation type="whole" operator="greaterThan" allowBlank="1" showInputMessage="1" showErrorMessage="1" promptTitle="Instruction" prompt="After entering data in this cell, select the unit from the drop down menu at the right hand side" sqref="E15">
      <formula1>0</formula1>
    </dataValidation>
  </dataValidations>
  <printOptions/>
  <pageMargins left="0.7" right="0.7" top="0.75" bottom="0.75" header="0.3" footer="0.3"/>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tabColor indexed="62"/>
  </sheetPr>
  <dimension ref="A1:O136"/>
  <sheetViews>
    <sheetView zoomScalePageLayoutView="0" workbookViewId="0" topLeftCell="A1">
      <selection activeCell="A1" sqref="A1"/>
    </sheetView>
  </sheetViews>
  <sheetFormatPr defaultColWidth="9.140625" defaultRowHeight="15"/>
  <cols>
    <col min="1" max="1" width="8.8515625" style="165" customWidth="1"/>
    <col min="2" max="2" width="17.00390625" style="165" customWidth="1"/>
    <col min="3" max="3" width="34.00390625" style="29" customWidth="1"/>
    <col min="4" max="4" width="17.140625" style="29" customWidth="1"/>
    <col min="5" max="5" width="17.421875" style="30" customWidth="1"/>
    <col min="6" max="6" width="25.00390625" style="30" customWidth="1"/>
    <col min="7" max="7" width="11.7109375" style="29" customWidth="1"/>
    <col min="8" max="8" width="11.28125" style="29" customWidth="1"/>
    <col min="9" max="9" width="15.57421875" style="29" customWidth="1"/>
    <col min="10" max="10" width="15.421875" style="29" customWidth="1"/>
    <col min="11" max="11" width="12.28125" style="29" customWidth="1"/>
    <col min="12" max="12" width="9.140625" style="29" customWidth="1"/>
    <col min="13" max="13" width="22.140625" style="29" bestFit="1" customWidth="1"/>
    <col min="14" max="14" width="9.140625" style="31" customWidth="1"/>
    <col min="15" max="16384" width="9.140625" style="29" customWidth="1"/>
  </cols>
  <sheetData>
    <row r="1" spans="1:3" ht="47.25" customHeight="1">
      <c r="A1" s="194"/>
      <c r="B1" s="194"/>
      <c r="C1" s="8"/>
    </row>
    <row r="2" spans="1:3" ht="15">
      <c r="A2" s="166"/>
      <c r="B2" s="166"/>
      <c r="C2" s="7" t="s">
        <v>55</v>
      </c>
    </row>
    <row r="3" spans="1:3" ht="23.25" customHeight="1">
      <c r="A3" s="166"/>
      <c r="B3" s="166"/>
      <c r="C3" s="29" t="str">
        <f>Instructions!C4</f>
        <v>Version 3.0, Last updated: June 07, 2013 by AK &amp; ZI</v>
      </c>
    </row>
    <row r="4" spans="1:3" ht="15.75" thickBot="1">
      <c r="A4" s="168"/>
      <c r="B4" s="168"/>
      <c r="C4" s="7"/>
    </row>
    <row r="5" spans="1:7" ht="34.5" customHeight="1" thickBot="1">
      <c r="A5" s="167"/>
      <c r="B5" s="167"/>
      <c r="C5" s="315" t="s">
        <v>147</v>
      </c>
      <c r="D5" s="316"/>
      <c r="E5" s="316"/>
      <c r="F5" s="316"/>
      <c r="G5" s="317"/>
    </row>
    <row r="6" spans="1:7" ht="36.75" customHeight="1" thickBot="1">
      <c r="A6" s="168"/>
      <c r="B6" s="168"/>
      <c r="C6" s="315" t="s">
        <v>159</v>
      </c>
      <c r="D6" s="316"/>
      <c r="E6" s="316"/>
      <c r="F6" s="316"/>
      <c r="G6" s="317"/>
    </row>
    <row r="7" spans="1:10" s="136" customFormat="1" ht="15.75" thickBot="1">
      <c r="A7" s="168"/>
      <c r="B7" s="168"/>
      <c r="C7" s="137"/>
      <c r="D7" s="137"/>
      <c r="E7" s="138"/>
      <c r="F7" s="138"/>
      <c r="G7" s="138"/>
      <c r="H7" s="139"/>
      <c r="I7" s="139"/>
      <c r="J7" s="139"/>
    </row>
    <row r="8" spans="1:10" s="136" customFormat="1" ht="18" thickBot="1">
      <c r="A8" s="168"/>
      <c r="B8" s="168"/>
      <c r="C8" s="281" t="s">
        <v>156</v>
      </c>
      <c r="D8" s="320" t="s">
        <v>2</v>
      </c>
      <c r="E8" s="325" t="s">
        <v>173</v>
      </c>
      <c r="F8" s="326"/>
      <c r="G8" s="326"/>
      <c r="H8" s="327"/>
      <c r="I8" s="139"/>
      <c r="J8" s="139"/>
    </row>
    <row r="9" spans="1:12" ht="32.25" thickBot="1">
      <c r="A9" s="168"/>
      <c r="B9" s="168"/>
      <c r="C9" s="282"/>
      <c r="D9" s="321"/>
      <c r="E9" s="251" t="s">
        <v>170</v>
      </c>
      <c r="F9" s="252" t="s">
        <v>164</v>
      </c>
      <c r="G9" s="253" t="s">
        <v>171</v>
      </c>
      <c r="H9" s="254" t="s">
        <v>172</v>
      </c>
      <c r="I9" s="140"/>
      <c r="J9" s="31"/>
      <c r="K9" s="31"/>
      <c r="L9" s="31"/>
    </row>
    <row r="10" spans="1:13" ht="15.75">
      <c r="A10" s="168"/>
      <c r="B10" s="168"/>
      <c r="C10" s="32" t="s">
        <v>6</v>
      </c>
      <c r="D10" s="33" t="s">
        <v>9</v>
      </c>
      <c r="E10" s="215">
        <f>H10</f>
        <v>0</v>
      </c>
      <c r="F10" s="215">
        <v>0</v>
      </c>
      <c r="G10" s="216">
        <v>0</v>
      </c>
      <c r="H10" s="217">
        <f>SUMIF($E$43:$E$94,D10,$H$43:$H$94)</f>
        <v>0</v>
      </c>
      <c r="J10" s="31"/>
      <c r="K10" s="34"/>
      <c r="L10" s="31"/>
      <c r="M10" s="31"/>
    </row>
    <row r="11" spans="1:13" ht="15.75">
      <c r="A11" s="168"/>
      <c r="B11" s="168"/>
      <c r="C11" s="35" t="s">
        <v>4</v>
      </c>
      <c r="D11" s="36" t="s">
        <v>7</v>
      </c>
      <c r="E11" s="215">
        <f>H11</f>
        <v>0</v>
      </c>
      <c r="F11" s="215">
        <v>0</v>
      </c>
      <c r="G11" s="216">
        <v>0</v>
      </c>
      <c r="H11" s="218">
        <f>SUMIF($E$43:$E$94,D11,$H$43:$H$94)</f>
        <v>0</v>
      </c>
      <c r="J11" s="31"/>
      <c r="K11" s="34"/>
      <c r="L11" s="31"/>
      <c r="M11" s="31"/>
    </row>
    <row r="12" spans="3:13" ht="15.75">
      <c r="C12" s="35" t="s">
        <v>169</v>
      </c>
      <c r="D12" s="36" t="s">
        <v>26</v>
      </c>
      <c r="E12" s="215">
        <f>SUMIF($D$43:$D$94,"VOC*",$H$43:$H$94)</f>
        <v>0</v>
      </c>
      <c r="F12" s="215">
        <v>0</v>
      </c>
      <c r="G12" s="216">
        <f>D32</f>
        <v>0</v>
      </c>
      <c r="H12" s="218">
        <f>SUMIF($D$43:$D$94,"VOC*",$H$43:$H$94)+G12</f>
        <v>0</v>
      </c>
      <c r="J12" s="31"/>
      <c r="K12" s="34"/>
      <c r="L12" s="31"/>
      <c r="M12" s="31"/>
    </row>
    <row r="13" spans="3:13" ht="19.5" thickBot="1">
      <c r="C13" s="37" t="s">
        <v>111</v>
      </c>
      <c r="D13" s="38" t="s">
        <v>26</v>
      </c>
      <c r="E13" s="219">
        <f>H13</f>
        <v>0</v>
      </c>
      <c r="F13" s="219">
        <v>0</v>
      </c>
      <c r="G13" s="220">
        <v>0</v>
      </c>
      <c r="H13" s="221">
        <f>($J$115+$H$82)*0.79</f>
        <v>0</v>
      </c>
      <c r="J13" s="31"/>
      <c r="K13" s="34"/>
      <c r="L13" s="31"/>
      <c r="M13" s="31"/>
    </row>
    <row r="14" spans="3:13" ht="15">
      <c r="C14" s="197" t="s">
        <v>35</v>
      </c>
      <c r="D14" s="198"/>
      <c r="E14" s="222"/>
      <c r="F14" s="222"/>
      <c r="G14" s="223"/>
      <c r="H14" s="224"/>
      <c r="J14" s="31"/>
      <c r="K14" s="34"/>
      <c r="L14" s="31"/>
      <c r="M14" s="31"/>
    </row>
    <row r="15" spans="3:13" ht="18">
      <c r="C15" s="6" t="s">
        <v>112</v>
      </c>
      <c r="D15" s="39" t="s">
        <v>26</v>
      </c>
      <c r="E15" s="225">
        <f>H15</f>
        <v>0</v>
      </c>
      <c r="F15" s="225">
        <v>0</v>
      </c>
      <c r="G15" s="226">
        <v>0</v>
      </c>
      <c r="H15" s="227">
        <f>($J$115+$H$82)*0.61</f>
        <v>0</v>
      </c>
      <c r="J15" s="31"/>
      <c r="K15" s="34"/>
      <c r="L15" s="31"/>
      <c r="M15" s="31"/>
    </row>
    <row r="16" spans="3:13" ht="15">
      <c r="C16" s="6" t="s">
        <v>95</v>
      </c>
      <c r="D16" s="39" t="s">
        <v>26</v>
      </c>
      <c r="E16" s="225">
        <f aca="true" t="shared" si="0" ref="E16:E26">H16</f>
        <v>0</v>
      </c>
      <c r="F16" s="225">
        <v>0</v>
      </c>
      <c r="G16" s="226">
        <v>0</v>
      </c>
      <c r="H16" s="227">
        <f>$J$115+$H$82</f>
        <v>0</v>
      </c>
      <c r="J16" s="31"/>
      <c r="K16" s="34"/>
      <c r="L16" s="31"/>
      <c r="M16" s="31"/>
    </row>
    <row r="17" spans="3:13" ht="15">
      <c r="C17" s="6" t="s">
        <v>34</v>
      </c>
      <c r="D17" s="39" t="s">
        <v>13</v>
      </c>
      <c r="E17" s="225">
        <f t="shared" si="0"/>
        <v>0</v>
      </c>
      <c r="F17" s="225">
        <v>0</v>
      </c>
      <c r="G17" s="228">
        <v>0</v>
      </c>
      <c r="H17" s="227">
        <f aca="true" t="shared" si="1" ref="H17:H25">SUMIF($E$43:$E$94,D17,$H$43:$H$94)</f>
        <v>0</v>
      </c>
      <c r="J17" s="31"/>
      <c r="K17" s="34"/>
      <c r="L17" s="31"/>
      <c r="M17" s="31"/>
    </row>
    <row r="18" spans="3:13" ht="15">
      <c r="C18" s="6" t="s">
        <v>14</v>
      </c>
      <c r="D18" s="39" t="s">
        <v>15</v>
      </c>
      <c r="E18" s="225">
        <f t="shared" si="0"/>
        <v>0</v>
      </c>
      <c r="F18" s="225">
        <v>0</v>
      </c>
      <c r="G18" s="228">
        <v>0</v>
      </c>
      <c r="H18" s="227">
        <f t="shared" si="1"/>
        <v>0</v>
      </c>
      <c r="J18" s="31"/>
      <c r="K18" s="34"/>
      <c r="L18" s="31"/>
      <c r="M18" s="31"/>
    </row>
    <row r="19" spans="3:13" ht="15">
      <c r="C19" s="6" t="s">
        <v>77</v>
      </c>
      <c r="D19" s="39" t="s">
        <v>78</v>
      </c>
      <c r="E19" s="225">
        <f t="shared" si="0"/>
        <v>0</v>
      </c>
      <c r="F19" s="225">
        <v>0</v>
      </c>
      <c r="G19" s="228">
        <v>0</v>
      </c>
      <c r="H19" s="227">
        <f t="shared" si="1"/>
        <v>0</v>
      </c>
      <c r="J19" s="31"/>
      <c r="K19" s="34"/>
      <c r="L19" s="31"/>
      <c r="M19" s="31"/>
    </row>
    <row r="20" spans="3:13" ht="15">
      <c r="C20" s="6" t="s">
        <v>79</v>
      </c>
      <c r="D20" s="39" t="s">
        <v>80</v>
      </c>
      <c r="E20" s="225">
        <f t="shared" si="0"/>
        <v>0</v>
      </c>
      <c r="F20" s="225">
        <v>0</v>
      </c>
      <c r="G20" s="228">
        <v>0</v>
      </c>
      <c r="H20" s="227">
        <f t="shared" si="1"/>
        <v>0</v>
      </c>
      <c r="J20" s="31"/>
      <c r="K20" s="34"/>
      <c r="L20" s="31"/>
      <c r="M20" s="31"/>
    </row>
    <row r="21" spans="3:13" ht="15">
      <c r="C21" s="6" t="s">
        <v>90</v>
      </c>
      <c r="D21" s="39" t="s">
        <v>92</v>
      </c>
      <c r="E21" s="225">
        <f t="shared" si="0"/>
        <v>0</v>
      </c>
      <c r="F21" s="225">
        <v>0</v>
      </c>
      <c r="G21" s="228">
        <v>0</v>
      </c>
      <c r="H21" s="227">
        <f t="shared" si="1"/>
        <v>0</v>
      </c>
      <c r="J21" s="31"/>
      <c r="K21" s="34"/>
      <c r="L21" s="31"/>
      <c r="M21" s="31"/>
    </row>
    <row r="22" spans="3:13" ht="15">
      <c r="C22" s="6" t="s">
        <v>10</v>
      </c>
      <c r="D22" s="39" t="s">
        <v>11</v>
      </c>
      <c r="E22" s="225">
        <f t="shared" si="0"/>
        <v>0</v>
      </c>
      <c r="F22" s="225">
        <v>0</v>
      </c>
      <c r="G22" s="228">
        <v>0</v>
      </c>
      <c r="H22" s="227">
        <f t="shared" si="1"/>
        <v>0</v>
      </c>
      <c r="J22" s="31"/>
      <c r="K22" s="34"/>
      <c r="L22" s="31"/>
      <c r="M22" s="31"/>
    </row>
    <row r="23" spans="3:8" ht="15">
      <c r="C23" s="6" t="s">
        <v>5</v>
      </c>
      <c r="D23" s="39" t="s">
        <v>8</v>
      </c>
      <c r="E23" s="225">
        <f t="shared" si="0"/>
        <v>0</v>
      </c>
      <c r="F23" s="225">
        <v>0</v>
      </c>
      <c r="G23" s="228">
        <v>0</v>
      </c>
      <c r="H23" s="227">
        <f t="shared" si="1"/>
        <v>0</v>
      </c>
    </row>
    <row r="24" spans="3:8" ht="15">
      <c r="C24" s="6" t="s">
        <v>83</v>
      </c>
      <c r="D24" s="39" t="s">
        <v>82</v>
      </c>
      <c r="E24" s="225">
        <f t="shared" si="0"/>
        <v>0</v>
      </c>
      <c r="F24" s="225">
        <v>0</v>
      </c>
      <c r="G24" s="228">
        <v>0</v>
      </c>
      <c r="H24" s="227">
        <f t="shared" si="1"/>
        <v>0</v>
      </c>
    </row>
    <row r="25" spans="3:8" ht="15">
      <c r="C25" s="6" t="s">
        <v>75</v>
      </c>
      <c r="D25" s="39" t="s">
        <v>76</v>
      </c>
      <c r="E25" s="225">
        <f t="shared" si="0"/>
        <v>0</v>
      </c>
      <c r="F25" s="225">
        <v>0</v>
      </c>
      <c r="G25" s="228">
        <v>0</v>
      </c>
      <c r="H25" s="227">
        <f t="shared" si="1"/>
        <v>0</v>
      </c>
    </row>
    <row r="26" spans="3:8" ht="15" customHeight="1" thickBot="1">
      <c r="C26" s="41" t="s">
        <v>0</v>
      </c>
      <c r="D26" s="42" t="s">
        <v>26</v>
      </c>
      <c r="E26" s="229">
        <f t="shared" si="0"/>
        <v>0</v>
      </c>
      <c r="F26" s="229">
        <v>0</v>
      </c>
      <c r="G26" s="230">
        <v>0</v>
      </c>
      <c r="H26" s="231">
        <f>SUMIF($D$43:$D$94,C26,$H$43:$H$94)</f>
        <v>0</v>
      </c>
    </row>
    <row r="27" spans="3:12" ht="15">
      <c r="C27" s="29" t="s">
        <v>85</v>
      </c>
      <c r="L27" s="34"/>
    </row>
    <row r="28" spans="3:12" ht="15">
      <c r="C28" s="29" t="s">
        <v>86</v>
      </c>
      <c r="L28" s="34"/>
    </row>
    <row r="30" spans="3:4" ht="15">
      <c r="C30" s="44" t="s">
        <v>61</v>
      </c>
      <c r="D30" s="5" t="s">
        <v>60</v>
      </c>
    </row>
    <row r="31" spans="3:4" ht="15">
      <c r="C31" s="44" t="s">
        <v>42</v>
      </c>
      <c r="D31" s="45">
        <f>'Input-Output'!E15</f>
        <v>0</v>
      </c>
    </row>
    <row r="32" spans="3:4" ht="15">
      <c r="C32" s="44" t="s">
        <v>42</v>
      </c>
      <c r="D32" s="46">
        <f>'Input-Output'!E15*0.5</f>
        <v>0</v>
      </c>
    </row>
    <row r="33" spans="3:8" ht="32.25" customHeight="1">
      <c r="C33" s="311" t="s">
        <v>107</v>
      </c>
      <c r="D33" s="311"/>
      <c r="E33" s="311"/>
      <c r="F33" s="311"/>
      <c r="G33" s="311"/>
      <c r="H33" s="311"/>
    </row>
    <row r="34" ht="15.75" thickBot="1"/>
    <row r="35" spans="3:6" ht="15">
      <c r="C35" s="178" t="s">
        <v>36</v>
      </c>
      <c r="D35" s="179" t="s">
        <v>46</v>
      </c>
      <c r="E35" s="179" t="s">
        <v>69</v>
      </c>
      <c r="F35" s="180" t="s">
        <v>21</v>
      </c>
    </row>
    <row r="36" spans="3:6" ht="15">
      <c r="C36" s="181" t="s">
        <v>41</v>
      </c>
      <c r="D36" s="182" t="s">
        <v>47</v>
      </c>
      <c r="E36" s="182" t="s">
        <v>41</v>
      </c>
      <c r="F36" s="183" t="s">
        <v>41</v>
      </c>
    </row>
    <row r="37" spans="3:6" ht="15">
      <c r="C37" s="181" t="s">
        <v>37</v>
      </c>
      <c r="D37" s="182" t="s">
        <v>45</v>
      </c>
      <c r="E37" s="182" t="s">
        <v>70</v>
      </c>
      <c r="F37" s="183" t="s">
        <v>22</v>
      </c>
    </row>
    <row r="38" spans="3:6" ht="15">
      <c r="C38" s="181" t="s">
        <v>38</v>
      </c>
      <c r="D38" s="182" t="s">
        <v>59</v>
      </c>
      <c r="E38" s="182" t="s">
        <v>71</v>
      </c>
      <c r="F38" s="183" t="s">
        <v>125</v>
      </c>
    </row>
    <row r="39" spans="3:6" ht="30.75">
      <c r="C39" s="181" t="s">
        <v>40</v>
      </c>
      <c r="D39" s="184"/>
      <c r="E39" s="182" t="s">
        <v>72</v>
      </c>
      <c r="F39" s="183" t="s">
        <v>126</v>
      </c>
    </row>
    <row r="40" spans="3:6" ht="15.75" thickBot="1">
      <c r="C40" s="185">
        <v>1</v>
      </c>
      <c r="D40" s="186"/>
      <c r="E40" s="187">
        <v>1</v>
      </c>
      <c r="F40" s="188">
        <v>1</v>
      </c>
    </row>
    <row r="41" ht="15.75" thickBot="1">
      <c r="N41" s="34"/>
    </row>
    <row r="42" spans="3:15" ht="49.5" thickBot="1">
      <c r="C42" s="255" t="s">
        <v>16</v>
      </c>
      <c r="D42" s="256" t="s">
        <v>1</v>
      </c>
      <c r="E42" s="257" t="s">
        <v>2</v>
      </c>
      <c r="F42" s="257" t="s">
        <v>113</v>
      </c>
      <c r="G42" s="257" t="s">
        <v>114</v>
      </c>
      <c r="H42" s="258" t="s">
        <v>25</v>
      </c>
      <c r="I42" s="240" t="s">
        <v>89</v>
      </c>
      <c r="N42" s="29"/>
      <c r="O42" s="34"/>
    </row>
    <row r="43" spans="3:15" ht="15.75" customHeight="1">
      <c r="C43" s="322" t="s">
        <v>17</v>
      </c>
      <c r="D43" s="47" t="s">
        <v>0</v>
      </c>
      <c r="E43" s="39" t="s">
        <v>26</v>
      </c>
      <c r="F43" s="39">
        <v>0.23</v>
      </c>
      <c r="G43" s="49">
        <f>F43*0.5</f>
        <v>0.115</v>
      </c>
      <c r="H43" s="122">
        <f>IF($E$40=3,0,IF($F$40=2,'Input-Output'!$E$11*Calculations!G43,0))</f>
        <v>0</v>
      </c>
      <c r="I43" s="40" t="s">
        <v>93</v>
      </c>
      <c r="J43" s="4"/>
      <c r="N43" s="29"/>
      <c r="O43" s="34"/>
    </row>
    <row r="44" spans="3:15" ht="15">
      <c r="C44" s="307"/>
      <c r="D44" s="47" t="s">
        <v>3</v>
      </c>
      <c r="E44" s="39" t="s">
        <v>26</v>
      </c>
      <c r="F44" s="39">
        <v>0.28</v>
      </c>
      <c r="G44" s="49">
        <f aca="true" t="shared" si="2" ref="G44:G94">F44*0.5</f>
        <v>0.14</v>
      </c>
      <c r="H44" s="123">
        <f>IF($E$40=3,0,IF($F$40=2,'Input-Output'!$E$11*Calculations!G44,0))</f>
        <v>0</v>
      </c>
      <c r="I44" s="40" t="s">
        <v>91</v>
      </c>
      <c r="N44" s="29"/>
      <c r="O44" s="34"/>
    </row>
    <row r="45" spans="3:15" ht="15">
      <c r="C45" s="50"/>
      <c r="D45" s="47" t="s">
        <v>90</v>
      </c>
      <c r="E45" s="39" t="s">
        <v>92</v>
      </c>
      <c r="F45" s="39">
        <v>0.0088</v>
      </c>
      <c r="G45" s="49">
        <f t="shared" si="2"/>
        <v>0.0044</v>
      </c>
      <c r="H45" s="123">
        <f>IF($E$40=3,0,IF($F$40=2,'Input-Output'!$E$11*Calculations!G45,0))</f>
        <v>0</v>
      </c>
      <c r="I45" s="40" t="s">
        <v>91</v>
      </c>
      <c r="N45" s="29"/>
      <c r="O45" s="34"/>
    </row>
    <row r="46" spans="3:15" ht="15">
      <c r="C46" s="51"/>
      <c r="D46" s="47" t="s">
        <v>4</v>
      </c>
      <c r="E46" s="39" t="s">
        <v>7</v>
      </c>
      <c r="F46" s="39">
        <v>0.0043</v>
      </c>
      <c r="G46" s="49">
        <f t="shared" si="2"/>
        <v>0.00215</v>
      </c>
      <c r="H46" s="123">
        <f>IF($E$40=3,0,IF($F$40=2,'Input-Output'!$E$11*Calculations!G46,0))</f>
        <v>0</v>
      </c>
      <c r="I46" s="40" t="s">
        <v>93</v>
      </c>
      <c r="N46" s="29"/>
      <c r="O46" s="34"/>
    </row>
    <row r="47" spans="3:15" ht="15">
      <c r="C47" s="51"/>
      <c r="D47" s="47" t="s">
        <v>5</v>
      </c>
      <c r="E47" s="39" t="s">
        <v>8</v>
      </c>
      <c r="F47" s="39">
        <v>0.004</v>
      </c>
      <c r="G47" s="49">
        <f t="shared" si="2"/>
        <v>0.002</v>
      </c>
      <c r="H47" s="123">
        <f>IF($E$40=3,0,IF($F$40=2,'Input-Output'!$E$11*Calculations!G47,0))</f>
        <v>0</v>
      </c>
      <c r="I47" s="40" t="s">
        <v>93</v>
      </c>
      <c r="N47" s="29"/>
      <c r="O47" s="34"/>
    </row>
    <row r="48" spans="3:15" ht="15">
      <c r="C48" s="6"/>
      <c r="D48" s="47" t="s">
        <v>6</v>
      </c>
      <c r="E48" s="39" t="s">
        <v>9</v>
      </c>
      <c r="F48" s="39">
        <v>0.0011</v>
      </c>
      <c r="G48" s="49">
        <f t="shared" si="2"/>
        <v>0.00055</v>
      </c>
      <c r="H48" s="123">
        <f>IF($E$40=3,0,IF($F$40=2,'Input-Output'!$E$11*Calculations!G48,0))</f>
        <v>0</v>
      </c>
      <c r="I48" s="40" t="s">
        <v>93</v>
      </c>
      <c r="N48" s="29"/>
      <c r="O48" s="34"/>
    </row>
    <row r="49" spans="3:15" ht="15">
      <c r="C49" s="6"/>
      <c r="D49" s="47" t="s">
        <v>10</v>
      </c>
      <c r="E49" s="39" t="s">
        <v>11</v>
      </c>
      <c r="F49" s="39">
        <v>0.041</v>
      </c>
      <c r="G49" s="49">
        <f t="shared" si="2"/>
        <v>0.0205</v>
      </c>
      <c r="H49" s="123">
        <f>IF($E$40=3,0,IF($F$40=2,'Input-Output'!$E$11*Calculations!G49,0))</f>
        <v>0</v>
      </c>
      <c r="I49" s="40" t="s">
        <v>93</v>
      </c>
      <c r="N49" s="29"/>
      <c r="O49" s="34"/>
    </row>
    <row r="50" spans="3:15" ht="15">
      <c r="C50" s="6"/>
      <c r="D50" s="47" t="s">
        <v>12</v>
      </c>
      <c r="E50" s="39" t="s">
        <v>13</v>
      </c>
      <c r="F50" s="39">
        <v>0.0022</v>
      </c>
      <c r="G50" s="49">
        <f t="shared" si="2"/>
        <v>0.0011</v>
      </c>
      <c r="H50" s="123">
        <f>IF($E$40=3,0,IF($F$40=2,'Input-Output'!$E$11*Calculations!G50,0))</f>
        <v>0</v>
      </c>
      <c r="I50" s="40" t="s">
        <v>93</v>
      </c>
      <c r="N50" s="29"/>
      <c r="O50" s="34"/>
    </row>
    <row r="51" spans="3:15" ht="15">
      <c r="C51" s="52"/>
      <c r="D51" s="53" t="s">
        <v>14</v>
      </c>
      <c r="E51" s="54" t="s">
        <v>15</v>
      </c>
      <c r="F51" s="54">
        <v>0.003</v>
      </c>
      <c r="G51" s="55">
        <f t="shared" si="2"/>
        <v>0.0015</v>
      </c>
      <c r="H51" s="124">
        <f>IF($E$40=3,0,IF($F$40=2,'Input-Output'!$E$11*Calculations!G51,0))</f>
        <v>0</v>
      </c>
      <c r="I51" s="56" t="s">
        <v>93</v>
      </c>
      <c r="N51" s="29"/>
      <c r="O51" s="34"/>
    </row>
    <row r="52" spans="3:15" ht="15.75" customHeight="1">
      <c r="C52" s="318" t="s">
        <v>58</v>
      </c>
      <c r="D52" s="47" t="s">
        <v>0</v>
      </c>
      <c r="E52" s="39" t="s">
        <v>26</v>
      </c>
      <c r="F52" s="39">
        <v>0.62</v>
      </c>
      <c r="G52" s="49">
        <f t="shared" si="2"/>
        <v>0.31</v>
      </c>
      <c r="H52" s="125">
        <f>IF($E$40=3,0,IF($F$40=2,'Input-Output'!$E$11*Calculations!G52,0))</f>
        <v>0</v>
      </c>
      <c r="I52" s="40" t="s">
        <v>93</v>
      </c>
      <c r="N52" s="29"/>
      <c r="O52" s="34"/>
    </row>
    <row r="53" spans="3:15" ht="15">
      <c r="C53" s="307"/>
      <c r="D53" s="47" t="s">
        <v>3</v>
      </c>
      <c r="E53" s="39" t="s">
        <v>26</v>
      </c>
      <c r="F53" s="39">
        <v>0.72</v>
      </c>
      <c r="G53" s="49">
        <f t="shared" si="2"/>
        <v>0.36</v>
      </c>
      <c r="H53" s="123">
        <f>IF($E$40=3,0,IF($F$40=2,'Input-Output'!$E$11*Calculations!G53,0))</f>
        <v>0</v>
      </c>
      <c r="I53" s="40" t="s">
        <v>91</v>
      </c>
      <c r="N53" s="29"/>
      <c r="O53" s="34"/>
    </row>
    <row r="54" spans="3:15" ht="15">
      <c r="C54" s="50"/>
      <c r="D54" s="47" t="s">
        <v>90</v>
      </c>
      <c r="E54" s="39" t="s">
        <v>92</v>
      </c>
      <c r="F54" s="39">
        <v>0.099</v>
      </c>
      <c r="G54" s="49">
        <f t="shared" si="2"/>
        <v>0.0495</v>
      </c>
      <c r="H54" s="123">
        <f>IF($E$40=3,0,IF($F$40=2,'Input-Output'!$E$11*Calculations!G54,0))</f>
        <v>0</v>
      </c>
      <c r="I54" s="40" t="s">
        <v>91</v>
      </c>
      <c r="N54" s="29"/>
      <c r="O54" s="34"/>
    </row>
    <row r="55" spans="3:15" ht="15">
      <c r="C55" s="51"/>
      <c r="D55" s="47" t="s">
        <v>4</v>
      </c>
      <c r="E55" s="39" t="s">
        <v>7</v>
      </c>
      <c r="F55" s="39">
        <v>0.032</v>
      </c>
      <c r="G55" s="49">
        <f t="shared" si="2"/>
        <v>0.016</v>
      </c>
      <c r="H55" s="123">
        <f>IF($E$40=3,0,IF($F$40=2,'Input-Output'!$E$11*Calculations!G55,0))</f>
        <v>0</v>
      </c>
      <c r="I55" s="40" t="s">
        <v>93</v>
      </c>
      <c r="N55" s="29"/>
      <c r="O55" s="34"/>
    </row>
    <row r="56" spans="3:15" ht="15">
      <c r="C56" s="6"/>
      <c r="D56" s="47" t="s">
        <v>5</v>
      </c>
      <c r="E56" s="39" t="s">
        <v>8</v>
      </c>
      <c r="F56" s="39">
        <v>0.047</v>
      </c>
      <c r="G56" s="49">
        <f t="shared" si="2"/>
        <v>0.0235</v>
      </c>
      <c r="H56" s="123">
        <f>IF($E$40=3,0,IF($F$40=2,'Input-Output'!$E$11*Calculations!G56,0))</f>
        <v>0</v>
      </c>
      <c r="I56" s="40" t="s">
        <v>93</v>
      </c>
      <c r="N56" s="29"/>
      <c r="O56" s="34"/>
    </row>
    <row r="57" spans="3:15" ht="15">
      <c r="C57" s="6"/>
      <c r="D57" s="47" t="s">
        <v>6</v>
      </c>
      <c r="E57" s="39" t="s">
        <v>9</v>
      </c>
      <c r="F57" s="39">
        <v>0.0065</v>
      </c>
      <c r="G57" s="49">
        <f t="shared" si="2"/>
        <v>0.00325</v>
      </c>
      <c r="H57" s="123">
        <f>IF($E$40=3,0,IF($F$40=2,'Input-Output'!$E$11*Calculations!G57,0))</f>
        <v>0</v>
      </c>
      <c r="I57" s="40" t="s">
        <v>93</v>
      </c>
      <c r="N57" s="29"/>
      <c r="O57" s="34"/>
    </row>
    <row r="58" spans="3:15" ht="15">
      <c r="C58" s="6"/>
      <c r="D58" s="47" t="s">
        <v>10</v>
      </c>
      <c r="E58" s="39" t="s">
        <v>11</v>
      </c>
      <c r="F58" s="39">
        <v>0.021</v>
      </c>
      <c r="G58" s="49">
        <f t="shared" si="2"/>
        <v>0.0105</v>
      </c>
      <c r="H58" s="123">
        <f>IF($E$40=3,0,IF($F$40=2,'Input-Output'!$E$11*Calculations!G58,0))</f>
        <v>0</v>
      </c>
      <c r="I58" s="40" t="s">
        <v>93</v>
      </c>
      <c r="N58" s="29"/>
      <c r="O58" s="34"/>
    </row>
    <row r="59" spans="3:15" ht="15">
      <c r="C59" s="52"/>
      <c r="D59" s="53" t="s">
        <v>12</v>
      </c>
      <c r="E59" s="54" t="s">
        <v>13</v>
      </c>
      <c r="F59" s="54">
        <v>0.029</v>
      </c>
      <c r="G59" s="55">
        <f t="shared" si="2"/>
        <v>0.0145</v>
      </c>
      <c r="H59" s="124">
        <f>IF($E$40=3,0,IF($F$40=2,'Input-Output'!$E$11*Calculations!G59,0))</f>
        <v>0</v>
      </c>
      <c r="I59" s="56" t="s">
        <v>93</v>
      </c>
      <c r="N59" s="29"/>
      <c r="O59" s="34"/>
    </row>
    <row r="60" spans="3:15" ht="15">
      <c r="C60" s="307" t="s">
        <v>127</v>
      </c>
      <c r="D60" s="47" t="s">
        <v>0</v>
      </c>
      <c r="E60" s="39" t="s">
        <v>26</v>
      </c>
      <c r="F60" s="39" t="s">
        <v>26</v>
      </c>
      <c r="G60" s="49">
        <f>0.0265*1.05/0.415</f>
        <v>0.06704819277108434</v>
      </c>
      <c r="H60" s="125">
        <f>IF($E$40=3,0,IF($F$40=3,'Input-Output'!$E$11*Calculations!G60,0))</f>
        <v>0</v>
      </c>
      <c r="I60" s="40" t="s">
        <v>91</v>
      </c>
      <c r="N60" s="29"/>
      <c r="O60" s="34"/>
    </row>
    <row r="61" spans="3:15" ht="15">
      <c r="C61" s="307"/>
      <c r="D61" s="47" t="s">
        <v>3</v>
      </c>
      <c r="E61" s="39" t="s">
        <v>26</v>
      </c>
      <c r="F61" s="39" t="s">
        <v>26</v>
      </c>
      <c r="G61" s="49">
        <f>0.0315*1.2/0.55</f>
        <v>0.06872727272727272</v>
      </c>
      <c r="H61" s="123">
        <f>IF($E$40=3,0,IF($F$40=3,'Input-Output'!$E$11*Calculations!G61,0))</f>
        <v>0</v>
      </c>
      <c r="I61" s="40" t="s">
        <v>91</v>
      </c>
      <c r="N61" s="29"/>
      <c r="O61" s="34"/>
    </row>
    <row r="62" spans="3:15" ht="15">
      <c r="C62" s="50"/>
      <c r="D62" s="47" t="s">
        <v>90</v>
      </c>
      <c r="E62" s="39" t="s">
        <v>92</v>
      </c>
      <c r="F62" s="39" t="s">
        <v>26</v>
      </c>
      <c r="G62" s="49">
        <f>0.115*0.32/1.6</f>
        <v>0.023</v>
      </c>
      <c r="H62" s="123">
        <f>IF($E$40=3,0,IF($F$40=3,'Input-Output'!$E$11*Calculations!G62,0))</f>
        <v>0</v>
      </c>
      <c r="I62" s="40" t="s">
        <v>91</v>
      </c>
      <c r="N62" s="29"/>
      <c r="O62" s="34"/>
    </row>
    <row r="63" spans="3:15" ht="15">
      <c r="C63" s="6"/>
      <c r="D63" s="47" t="s">
        <v>6</v>
      </c>
      <c r="E63" s="39" t="s">
        <v>9</v>
      </c>
      <c r="F63" s="39" t="s">
        <v>26</v>
      </c>
      <c r="G63" s="55">
        <f>0.00125*0.032/0.0225</f>
        <v>0.001777777777777778</v>
      </c>
      <c r="H63" s="123">
        <f>IF($E$40=3,0,IF($F$40=3,'Input-Output'!$E$11*Calculations!G63,0))</f>
        <v>0</v>
      </c>
      <c r="I63" s="56" t="s">
        <v>91</v>
      </c>
      <c r="N63" s="29"/>
      <c r="O63" s="34"/>
    </row>
    <row r="64" spans="3:15" ht="15">
      <c r="C64" s="318" t="s">
        <v>128</v>
      </c>
      <c r="D64" s="57" t="s">
        <v>0</v>
      </c>
      <c r="E64" s="58" t="s">
        <v>26</v>
      </c>
      <c r="F64" s="58" t="s">
        <v>26</v>
      </c>
      <c r="G64" s="49">
        <f>0.00185*(0.019*(0.415/0.105))</f>
        <v>0.00013892619047619048</v>
      </c>
      <c r="H64" s="125">
        <f>IF($E$40=3,0,IF($F$40=3,'Input-Output'!$E$11*Calculations!G64,0))</f>
        <v>0</v>
      </c>
      <c r="I64" s="40" t="s">
        <v>91</v>
      </c>
      <c r="N64" s="29"/>
      <c r="O64" s="34"/>
    </row>
    <row r="65" spans="3:15" ht="15">
      <c r="C65" s="319"/>
      <c r="D65" s="53" t="s">
        <v>3</v>
      </c>
      <c r="E65" s="54" t="s">
        <v>26</v>
      </c>
      <c r="F65" s="54" t="s">
        <v>26</v>
      </c>
      <c r="G65" s="127">
        <f>0.00225*(0.022*(0.55/1.25))</f>
        <v>2.178E-05</v>
      </c>
      <c r="H65" s="124">
        <f>IF($E$40=3,0,IF($F$40=3,'Input-Output'!$E$11*Calculations!G65,0))</f>
        <v>0</v>
      </c>
      <c r="I65" s="56" t="s">
        <v>91</v>
      </c>
      <c r="N65" s="29"/>
      <c r="O65" s="34"/>
    </row>
    <row r="66" spans="3:15" ht="15">
      <c r="C66" s="307" t="s">
        <v>18</v>
      </c>
      <c r="D66" s="47" t="s">
        <v>0</v>
      </c>
      <c r="E66" s="39" t="s">
        <v>26</v>
      </c>
      <c r="F66" s="39">
        <v>0.053</v>
      </c>
      <c r="G66" s="49">
        <f t="shared" si="2"/>
        <v>0.0265</v>
      </c>
      <c r="H66" s="125">
        <f>IF($E$40=3,0,IF($F$40=4,'Input-Output'!$E$11*Calculations!G66,0))</f>
        <v>0</v>
      </c>
      <c r="I66" s="40" t="s">
        <v>91</v>
      </c>
      <c r="N66" s="29"/>
      <c r="O66" s="34"/>
    </row>
    <row r="67" spans="3:15" ht="15">
      <c r="C67" s="307"/>
      <c r="D67" s="47" t="s">
        <v>3</v>
      </c>
      <c r="E67" s="39" t="s">
        <v>26</v>
      </c>
      <c r="F67" s="39">
        <v>0.063</v>
      </c>
      <c r="G67" s="49">
        <f t="shared" si="2"/>
        <v>0.0315</v>
      </c>
      <c r="H67" s="123">
        <f>IF($E$40=3,0,IF($F$40=4,'Input-Output'!$E$11*Calculations!G67,0))</f>
        <v>0</v>
      </c>
      <c r="I67" s="40" t="s">
        <v>91</v>
      </c>
      <c r="N67" s="29"/>
      <c r="O67" s="34"/>
    </row>
    <row r="68" spans="3:15" ht="15">
      <c r="C68" s="50"/>
      <c r="D68" s="47" t="s">
        <v>90</v>
      </c>
      <c r="E68" s="39" t="s">
        <v>92</v>
      </c>
      <c r="F68" s="39">
        <v>0.23</v>
      </c>
      <c r="G68" s="49">
        <f t="shared" si="2"/>
        <v>0.115</v>
      </c>
      <c r="H68" s="123">
        <f>IF($E$40=3,0,IF($F$40=4,'Input-Output'!$E$11*Calculations!G68,0))</f>
        <v>0</v>
      </c>
      <c r="I68" s="40" t="s">
        <v>91</v>
      </c>
      <c r="N68" s="29"/>
      <c r="O68" s="34"/>
    </row>
    <row r="69" spans="3:15" ht="15">
      <c r="C69" s="6"/>
      <c r="D69" s="47" t="s">
        <v>4</v>
      </c>
      <c r="E69" s="39" t="s">
        <v>7</v>
      </c>
      <c r="F69" s="39">
        <v>0.0052</v>
      </c>
      <c r="G69" s="49">
        <f t="shared" si="2"/>
        <v>0.0026</v>
      </c>
      <c r="H69" s="123">
        <f>IF($E$40=3,0,IF($F$40=4,'Input-Output'!$E$11*Calculations!G69,0))</f>
        <v>0</v>
      </c>
      <c r="I69" s="40" t="s">
        <v>91</v>
      </c>
      <c r="N69" s="29"/>
      <c r="O69" s="34"/>
    </row>
    <row r="70" spans="3:15" ht="15">
      <c r="C70" s="6"/>
      <c r="D70" s="47" t="s">
        <v>5</v>
      </c>
      <c r="E70" s="39" t="s">
        <v>8</v>
      </c>
      <c r="F70" s="39">
        <v>0.0045</v>
      </c>
      <c r="G70" s="49">
        <f t="shared" si="2"/>
        <v>0.00225</v>
      </c>
      <c r="H70" s="123">
        <f>IF($E$40=3,0,IF($F$40=4,'Input-Output'!$E$11*Calculations!G70,0))</f>
        <v>0</v>
      </c>
      <c r="I70" s="40" t="s">
        <v>91</v>
      </c>
      <c r="N70" s="29"/>
      <c r="O70" s="34"/>
    </row>
    <row r="71" spans="3:15" ht="15">
      <c r="C71" s="6"/>
      <c r="D71" s="47" t="s">
        <v>6</v>
      </c>
      <c r="E71" s="39" t="s">
        <v>9</v>
      </c>
      <c r="F71" s="39">
        <v>0.0025</v>
      </c>
      <c r="G71" s="49">
        <f t="shared" si="2"/>
        <v>0.00125</v>
      </c>
      <c r="H71" s="123">
        <f>IF($E$40=3,0,IF($F$40=4,'Input-Output'!$E$11*Calculations!G71,0))</f>
        <v>0</v>
      </c>
      <c r="I71" s="40" t="s">
        <v>91</v>
      </c>
      <c r="N71" s="29"/>
      <c r="O71" s="34"/>
    </row>
    <row r="72" spans="3:15" ht="15">
      <c r="C72" s="52"/>
      <c r="D72" s="53" t="s">
        <v>10</v>
      </c>
      <c r="E72" s="54" t="s">
        <v>11</v>
      </c>
      <c r="F72" s="54">
        <v>0.0095</v>
      </c>
      <c r="G72" s="55">
        <f t="shared" si="2"/>
        <v>0.00475</v>
      </c>
      <c r="H72" s="124">
        <f>IF($E$40=3,0,IF($F$40=4,'Input-Output'!$E$11*Calculations!G72,0))</f>
        <v>0</v>
      </c>
      <c r="I72" s="56" t="s">
        <v>91</v>
      </c>
      <c r="N72" s="29"/>
      <c r="O72" s="34"/>
    </row>
    <row r="73" spans="3:15" ht="15">
      <c r="C73" s="318" t="s">
        <v>19</v>
      </c>
      <c r="D73" s="57" t="s">
        <v>0</v>
      </c>
      <c r="E73" s="58" t="s">
        <v>26</v>
      </c>
      <c r="F73" s="58">
        <v>0.0037</v>
      </c>
      <c r="G73" s="49">
        <f t="shared" si="2"/>
        <v>0.00185</v>
      </c>
      <c r="H73" s="125">
        <f>IF($E$40=3,0,IF($F$40=4,'Input-Output'!$E$11*Calculations!G73,0))</f>
        <v>0</v>
      </c>
      <c r="I73" s="40" t="s">
        <v>91</v>
      </c>
      <c r="N73" s="29"/>
      <c r="O73" s="34"/>
    </row>
    <row r="74" spans="3:15" ht="15">
      <c r="C74" s="319"/>
      <c r="D74" s="53" t="s">
        <v>3</v>
      </c>
      <c r="E74" s="54" t="s">
        <v>26</v>
      </c>
      <c r="F74" s="54">
        <v>0.0045</v>
      </c>
      <c r="G74" s="55">
        <f t="shared" si="2"/>
        <v>0.00225</v>
      </c>
      <c r="H74" s="124">
        <f>IF($E$40=3,0,IF($F$40=4,'Input-Output'!$E$11*Calculations!G74,0))</f>
        <v>0</v>
      </c>
      <c r="I74" s="56" t="s">
        <v>91</v>
      </c>
      <c r="N74" s="29"/>
      <c r="O74" s="34"/>
    </row>
    <row r="75" spans="3:15" ht="15">
      <c r="C75" s="307" t="s">
        <v>20</v>
      </c>
      <c r="D75" s="47" t="s">
        <v>0</v>
      </c>
      <c r="E75" s="39" t="s">
        <v>26</v>
      </c>
      <c r="F75" s="39">
        <v>0.055</v>
      </c>
      <c r="G75" s="49">
        <f t="shared" si="2"/>
        <v>0.0275</v>
      </c>
      <c r="H75" s="125">
        <f>IF($E$40=2,0,IF($C$40=3,0,IF($C$40=1,0,'Input-Output'!$E$11*Calculations!G75)))</f>
        <v>0</v>
      </c>
      <c r="I75" s="40" t="s">
        <v>93</v>
      </c>
      <c r="J75" s="31"/>
      <c r="K75" s="34"/>
      <c r="L75" s="34"/>
      <c r="N75" s="29"/>
      <c r="O75" s="34"/>
    </row>
    <row r="76" spans="3:15" ht="15">
      <c r="C76" s="307"/>
      <c r="D76" s="47" t="s">
        <v>3</v>
      </c>
      <c r="E76" s="39" t="s">
        <v>26</v>
      </c>
      <c r="F76" s="39">
        <v>0.047</v>
      </c>
      <c r="G76" s="49">
        <f t="shared" si="2"/>
        <v>0.0235</v>
      </c>
      <c r="H76" s="123">
        <f>IF($E$40=2,0,IF($C$40=3,0,IF($C$40=1,0,'Input-Output'!$E$11*Calculations!G76)))</f>
        <v>0</v>
      </c>
      <c r="I76" s="40" t="s">
        <v>91</v>
      </c>
      <c r="J76" s="31"/>
      <c r="K76" s="34"/>
      <c r="L76" s="34"/>
      <c r="N76" s="29"/>
      <c r="O76" s="31"/>
    </row>
    <row r="77" spans="3:15" ht="15">
      <c r="C77" s="6"/>
      <c r="D77" s="47" t="s">
        <v>5</v>
      </c>
      <c r="E77" s="39" t="s">
        <v>8</v>
      </c>
      <c r="F77" s="39">
        <v>0.025</v>
      </c>
      <c r="G77" s="49">
        <f t="shared" si="2"/>
        <v>0.0125</v>
      </c>
      <c r="H77" s="123">
        <f>IF($E$40=2,0,IF($C$40=3,0,IF($C$40=1,0,'Input-Output'!$E$11*Calculations!G77)))</f>
        <v>0</v>
      </c>
      <c r="I77" s="40" t="s">
        <v>93</v>
      </c>
      <c r="J77" s="31"/>
      <c r="K77" s="34"/>
      <c r="L77" s="34"/>
      <c r="N77" s="29"/>
      <c r="O77" s="31"/>
    </row>
    <row r="78" spans="3:15" ht="15">
      <c r="C78" s="6"/>
      <c r="D78" s="47" t="s">
        <v>6</v>
      </c>
      <c r="E78" s="39" t="s">
        <v>9</v>
      </c>
      <c r="F78" s="39">
        <v>0.0047</v>
      </c>
      <c r="G78" s="49">
        <f t="shared" si="2"/>
        <v>0.00235</v>
      </c>
      <c r="H78" s="123">
        <f>IF($E$40=2,0,IF($C$40=3,0,IF($C$40=1,0,'Input-Output'!$E$11*Calculations!G78)))</f>
        <v>0</v>
      </c>
      <c r="I78" s="40" t="s">
        <v>93</v>
      </c>
      <c r="J78" s="31"/>
      <c r="K78" s="34"/>
      <c r="L78" s="34"/>
      <c r="N78" s="29"/>
      <c r="O78" s="31"/>
    </row>
    <row r="79" spans="3:15" ht="15">
      <c r="C79" s="6"/>
      <c r="D79" s="47" t="s">
        <v>10</v>
      </c>
      <c r="E79" s="39" t="s">
        <v>11</v>
      </c>
      <c r="F79" s="39">
        <v>0.032</v>
      </c>
      <c r="G79" s="49">
        <f t="shared" si="2"/>
        <v>0.016</v>
      </c>
      <c r="H79" s="123">
        <f>IF($E$40=2,0,IF($C$40=3,0,IF($C$40=1,0,'Input-Output'!$E$11*Calculations!G79)))</f>
        <v>0</v>
      </c>
      <c r="I79" s="40" t="s">
        <v>93</v>
      </c>
      <c r="J79" s="31"/>
      <c r="K79" s="34"/>
      <c r="L79" s="34"/>
      <c r="N79" s="29"/>
      <c r="O79" s="31"/>
    </row>
    <row r="80" spans="3:15" ht="15">
      <c r="C80" s="6"/>
      <c r="D80" s="47" t="s">
        <v>12</v>
      </c>
      <c r="E80" s="39" t="s">
        <v>13</v>
      </c>
      <c r="F80" s="39">
        <v>0.0057</v>
      </c>
      <c r="G80" s="49">
        <f t="shared" si="2"/>
        <v>0.00285</v>
      </c>
      <c r="H80" s="123">
        <f>IF($E$40=2,0,IF($C$40=3,0,IF($C$40=1,0,'Input-Output'!$E$11*Calculations!G80)))</f>
        <v>0</v>
      </c>
      <c r="I80" s="40" t="s">
        <v>93</v>
      </c>
      <c r="J80" s="31"/>
      <c r="K80" s="34"/>
      <c r="L80" s="34"/>
      <c r="N80" s="29"/>
      <c r="O80" s="31"/>
    </row>
    <row r="81" spans="3:15" ht="15">
      <c r="C81" s="52"/>
      <c r="D81" s="53" t="s">
        <v>14</v>
      </c>
      <c r="E81" s="54" t="s">
        <v>15</v>
      </c>
      <c r="F81" s="54">
        <v>0.011</v>
      </c>
      <c r="G81" s="55">
        <f t="shared" si="2"/>
        <v>0.0055</v>
      </c>
      <c r="H81" s="124">
        <f>IF($E$40=2,0,IF($C$40=3,0,IF($C$40=1,0,'Input-Output'!$E$11*Calculations!G81)))</f>
        <v>0</v>
      </c>
      <c r="I81" s="56" t="s">
        <v>93</v>
      </c>
      <c r="J81" s="31"/>
      <c r="K81" s="34"/>
      <c r="L81" s="34"/>
      <c r="N81" s="29"/>
      <c r="O81" s="31"/>
    </row>
    <row r="82" spans="3:15" ht="15">
      <c r="C82" s="323" t="s">
        <v>115</v>
      </c>
      <c r="D82" s="47" t="s">
        <v>94</v>
      </c>
      <c r="E82" s="39" t="s">
        <v>26</v>
      </c>
      <c r="F82" s="39">
        <v>0.12</v>
      </c>
      <c r="G82" s="49">
        <f t="shared" si="2"/>
        <v>0.06</v>
      </c>
      <c r="H82" s="125">
        <f>IF($E$40=2,0,IF($C$40=1,0,IF($C$40=2,0,'Input-Output'!$E$11*Calculations!G764)))</f>
        <v>0</v>
      </c>
      <c r="I82" s="40" t="s">
        <v>93</v>
      </c>
      <c r="M82" s="34"/>
      <c r="N82" s="29"/>
      <c r="O82" s="31"/>
    </row>
    <row r="83" spans="3:15" ht="15">
      <c r="C83" s="324"/>
      <c r="D83" s="47" t="s">
        <v>0</v>
      </c>
      <c r="E83" s="39" t="s">
        <v>26</v>
      </c>
      <c r="F83" s="39">
        <v>0.21</v>
      </c>
      <c r="G83" s="49">
        <f t="shared" si="2"/>
        <v>0.105</v>
      </c>
      <c r="H83" s="123">
        <f>IF($E$40=2,0,IF($C$40=1,0,IF($C$40=2,0,'Input-Output'!$E$11*Calculations!G765)))</f>
        <v>0</v>
      </c>
      <c r="I83" s="40" t="s">
        <v>93</v>
      </c>
      <c r="M83" s="34"/>
      <c r="N83" s="29"/>
      <c r="O83" s="31"/>
    </row>
    <row r="84" spans="3:15" ht="15">
      <c r="C84" s="51"/>
      <c r="D84" s="47" t="s">
        <v>3</v>
      </c>
      <c r="E84" s="39" t="s">
        <v>26</v>
      </c>
      <c r="F84" s="39">
        <v>0.25</v>
      </c>
      <c r="G84" s="49">
        <f t="shared" si="2"/>
        <v>0.125</v>
      </c>
      <c r="H84" s="123">
        <f>IF($E$40=2,0,IF($C$40=1,0,IF($C$40=2,0,'Input-Output'!$E$11*Calculations!G766)))</f>
        <v>0</v>
      </c>
      <c r="I84" s="40" t="s">
        <v>91</v>
      </c>
      <c r="M84" s="34"/>
      <c r="N84" s="29"/>
      <c r="O84" s="31"/>
    </row>
    <row r="85" spans="3:15" ht="15">
      <c r="C85" s="51"/>
      <c r="D85" s="47" t="s">
        <v>4</v>
      </c>
      <c r="E85" s="39" t="s">
        <v>7</v>
      </c>
      <c r="F85" s="39">
        <v>0.0042</v>
      </c>
      <c r="G85" s="49">
        <f t="shared" si="2"/>
        <v>0.0021</v>
      </c>
      <c r="H85" s="123">
        <f>IF($E$40=2,0,IF($C$40=1,0,IF($C$40=2,0,'Input-Output'!$E$11*Calculations!G767)))</f>
        <v>0</v>
      </c>
      <c r="I85" s="40" t="s">
        <v>93</v>
      </c>
      <c r="M85" s="34"/>
      <c r="N85" s="29"/>
      <c r="O85" s="31"/>
    </row>
    <row r="86" spans="3:15" ht="15">
      <c r="C86" s="6"/>
      <c r="D86" s="47" t="s">
        <v>5</v>
      </c>
      <c r="E86" s="39" t="s">
        <v>8</v>
      </c>
      <c r="F86" s="39">
        <v>0.0065</v>
      </c>
      <c r="G86" s="49">
        <f t="shared" si="2"/>
        <v>0.00325</v>
      </c>
      <c r="H86" s="123">
        <f>IF($E$40=2,0,IF($C$40=1,0,IF($C$40=2,0,'Input-Output'!$E$11*Calculations!G768)))</f>
        <v>0</v>
      </c>
      <c r="I86" s="40" t="s">
        <v>93</v>
      </c>
      <c r="M86" s="34"/>
      <c r="N86" s="29"/>
      <c r="O86" s="31"/>
    </row>
    <row r="87" spans="3:15" ht="15">
      <c r="C87" s="6"/>
      <c r="D87" s="47" t="s">
        <v>75</v>
      </c>
      <c r="E87" s="39" t="s">
        <v>76</v>
      </c>
      <c r="F87" s="39">
        <v>0.098</v>
      </c>
      <c r="G87" s="49">
        <f t="shared" si="2"/>
        <v>0.049</v>
      </c>
      <c r="H87" s="123">
        <f>IF($E$40=2,0,IF($C$40=1,0,IF($C$40=2,0,'Input-Output'!$E$11*Calculations!G769)))</f>
        <v>0</v>
      </c>
      <c r="I87" s="40" t="s">
        <v>93</v>
      </c>
      <c r="M87" s="34"/>
      <c r="N87" s="29"/>
      <c r="O87" s="31"/>
    </row>
    <row r="88" spans="3:15" ht="15">
      <c r="C88" s="6"/>
      <c r="D88" s="47" t="s">
        <v>77</v>
      </c>
      <c r="E88" s="39" t="s">
        <v>78</v>
      </c>
      <c r="F88" s="39">
        <v>0.038</v>
      </c>
      <c r="G88" s="49">
        <f t="shared" si="2"/>
        <v>0.019</v>
      </c>
      <c r="H88" s="123">
        <f>IF($E$40=2,0,IF($C$40=1,0,IF($C$40=2,0,'Input-Output'!$E$11*Calculations!G770)))</f>
        <v>0</v>
      </c>
      <c r="I88" s="40" t="s">
        <v>93</v>
      </c>
      <c r="M88" s="34"/>
      <c r="N88" s="29"/>
      <c r="O88" s="31"/>
    </row>
    <row r="89" spans="3:15" ht="15">
      <c r="C89" s="6"/>
      <c r="D89" s="47" t="s">
        <v>6</v>
      </c>
      <c r="E89" s="39" t="s">
        <v>9</v>
      </c>
      <c r="F89" s="39">
        <v>0.0019</v>
      </c>
      <c r="G89" s="49">
        <f t="shared" si="2"/>
        <v>0.00095</v>
      </c>
      <c r="H89" s="123">
        <f>IF($E$40=2,0,IF($C$40=1,0,IF($C$40=2,0,'Input-Output'!$E$11*Calculations!G771)))</f>
        <v>0</v>
      </c>
      <c r="I89" s="40" t="s">
        <v>93</v>
      </c>
      <c r="M89" s="34"/>
      <c r="N89" s="29"/>
      <c r="O89" s="31"/>
    </row>
    <row r="90" spans="3:15" ht="15">
      <c r="C90" s="6"/>
      <c r="D90" s="47" t="s">
        <v>79</v>
      </c>
      <c r="E90" s="39" t="s">
        <v>80</v>
      </c>
      <c r="F90" s="39">
        <v>0.011</v>
      </c>
      <c r="G90" s="49">
        <f t="shared" si="2"/>
        <v>0.0055</v>
      </c>
      <c r="H90" s="123">
        <f>IF($E$40=2,0,IF($C$40=1,0,IF($C$40=2,0,'Input-Output'!$E$11*Calculations!G772)))</f>
        <v>0</v>
      </c>
      <c r="I90" s="40" t="s">
        <v>93</v>
      </c>
      <c r="M90" s="34"/>
      <c r="N90" s="29"/>
      <c r="O90" s="31"/>
    </row>
    <row r="91" spans="3:15" ht="15">
      <c r="C91" s="6"/>
      <c r="D91" s="47" t="s">
        <v>10</v>
      </c>
      <c r="E91" s="39" t="s">
        <v>11</v>
      </c>
      <c r="F91" s="39">
        <v>0.14</v>
      </c>
      <c r="G91" s="49">
        <f t="shared" si="2"/>
        <v>0.07</v>
      </c>
      <c r="H91" s="123">
        <f>IF($E$40=2,0,IF($C$40=1,0,IF($C$40=2,0,'Input-Output'!$E$11*Calculations!G773)))</f>
        <v>0</v>
      </c>
      <c r="I91" s="40" t="s">
        <v>93</v>
      </c>
      <c r="M91" s="34"/>
      <c r="N91" s="29"/>
      <c r="O91" s="31"/>
    </row>
    <row r="92" spans="3:15" ht="15">
      <c r="C92" s="6"/>
      <c r="D92" s="47" t="s">
        <v>81</v>
      </c>
      <c r="E92" s="39" t="s">
        <v>82</v>
      </c>
      <c r="F92" s="39">
        <v>0.00087</v>
      </c>
      <c r="G92" s="49">
        <f t="shared" si="2"/>
        <v>0.000435</v>
      </c>
      <c r="H92" s="123">
        <f>IF($E$40=2,0,IF($C$40=1,0,IF($C$40=2,0,'Input-Output'!$E$11*Calculations!G774)))</f>
        <v>0</v>
      </c>
      <c r="I92" s="40" t="s">
        <v>93</v>
      </c>
      <c r="M92" s="34"/>
      <c r="N92" s="29"/>
      <c r="O92" s="31"/>
    </row>
    <row r="93" spans="3:15" ht="15">
      <c r="C93" s="6"/>
      <c r="D93" s="47" t="s">
        <v>12</v>
      </c>
      <c r="E93" s="39" t="s">
        <v>13</v>
      </c>
      <c r="F93" s="39">
        <v>0.00071</v>
      </c>
      <c r="G93" s="49">
        <f t="shared" si="2"/>
        <v>0.000355</v>
      </c>
      <c r="H93" s="123">
        <f>IF($E$40=2,0,IF($C$40=1,0,IF($C$40=2,0,'Input-Output'!$E$11*Calculations!G775)))</f>
        <v>0</v>
      </c>
      <c r="I93" s="40" t="s">
        <v>93</v>
      </c>
      <c r="M93" s="34"/>
      <c r="N93" s="29"/>
      <c r="O93" s="31"/>
    </row>
    <row r="94" spans="3:15" ht="15.75" thickBot="1">
      <c r="C94" s="52"/>
      <c r="D94" s="53" t="s">
        <v>14</v>
      </c>
      <c r="E94" s="54" t="s">
        <v>15</v>
      </c>
      <c r="F94" s="54">
        <v>0.0014</v>
      </c>
      <c r="G94" s="49">
        <f t="shared" si="2"/>
        <v>0.0007</v>
      </c>
      <c r="H94" s="126">
        <f>IF($E$40=2,0,IF($C$40=1,0,IF($C$40=2,0,'Input-Output'!$E$11*Calculations!G776)))</f>
        <v>0</v>
      </c>
      <c r="I94" s="43" t="s">
        <v>93</v>
      </c>
      <c r="M94" s="34"/>
      <c r="N94" s="29"/>
      <c r="O94" s="31"/>
    </row>
    <row r="95" spans="3:11" ht="33.75" customHeight="1">
      <c r="C95" s="304" t="s">
        <v>130</v>
      </c>
      <c r="D95" s="304"/>
      <c r="E95" s="304"/>
      <c r="F95" s="304"/>
      <c r="G95" s="304"/>
      <c r="H95" s="304"/>
      <c r="I95" s="304"/>
      <c r="J95" s="34"/>
      <c r="K95" s="34"/>
    </row>
    <row r="96" spans="3:11" ht="52.5" customHeight="1">
      <c r="C96" s="311" t="s">
        <v>129</v>
      </c>
      <c r="D96" s="311"/>
      <c r="E96" s="311"/>
      <c r="F96" s="311"/>
      <c r="G96" s="311"/>
      <c r="H96" s="311"/>
      <c r="I96" s="311"/>
      <c r="J96" s="34"/>
      <c r="K96" s="34"/>
    </row>
    <row r="97" spans="3:11" ht="15">
      <c r="C97" s="59"/>
      <c r="D97" s="59"/>
      <c r="E97" s="59"/>
      <c r="F97" s="59"/>
      <c r="G97" s="59"/>
      <c r="I97" s="31"/>
      <c r="J97" s="34"/>
      <c r="K97" s="34"/>
    </row>
    <row r="98" spans="3:11" ht="15">
      <c r="C98" s="60" t="s">
        <v>56</v>
      </c>
      <c r="D98" s="31"/>
      <c r="E98" s="34"/>
      <c r="F98" s="34"/>
      <c r="G98" s="61"/>
      <c r="I98" s="31"/>
      <c r="J98" s="34"/>
      <c r="K98" s="34"/>
    </row>
    <row r="99" spans="3:7" ht="18">
      <c r="C99" s="31" t="s">
        <v>116</v>
      </c>
      <c r="D99" s="31"/>
      <c r="E99" s="34"/>
      <c r="F99" s="34"/>
      <c r="G99" s="61"/>
    </row>
    <row r="100" spans="3:7" ht="18">
      <c r="C100" s="62" t="s">
        <v>57</v>
      </c>
      <c r="D100" s="31" t="s">
        <v>117</v>
      </c>
      <c r="E100" s="34"/>
      <c r="F100" s="34"/>
      <c r="G100" s="61"/>
    </row>
    <row r="101" spans="3:7" ht="18">
      <c r="C101" s="62" t="s">
        <v>42</v>
      </c>
      <c r="D101" s="31" t="s">
        <v>118</v>
      </c>
      <c r="E101" s="34"/>
      <c r="F101" s="34"/>
      <c r="G101" s="61"/>
    </row>
    <row r="102" spans="3:7" ht="15">
      <c r="C102" s="62" t="s">
        <v>42</v>
      </c>
      <c r="D102" s="63">
        <f>10000*(0.115+0.31+0.0275)</f>
        <v>4525</v>
      </c>
      <c r="E102" s="34"/>
      <c r="F102" s="34"/>
      <c r="G102" s="61"/>
    </row>
    <row r="103" spans="3:7" ht="15.75" thickBot="1">
      <c r="C103" s="31"/>
      <c r="D103" s="31"/>
      <c r="E103" s="34"/>
      <c r="F103" s="34"/>
      <c r="G103" s="61"/>
    </row>
    <row r="104" spans="3:10" ht="18" thickBot="1">
      <c r="C104" s="285" t="s">
        <v>119</v>
      </c>
      <c r="D104" s="286"/>
      <c r="E104" s="286"/>
      <c r="F104" s="286"/>
      <c r="G104" s="286"/>
      <c r="H104" s="286"/>
      <c r="I104" s="286"/>
      <c r="J104" s="287"/>
    </row>
    <row r="105" spans="3:10" ht="17.25" customHeight="1">
      <c r="C105" s="313" t="s">
        <v>28</v>
      </c>
      <c r="D105" s="308" t="s">
        <v>29</v>
      </c>
      <c r="E105" s="308" t="s">
        <v>30</v>
      </c>
      <c r="F105" s="309" t="s">
        <v>50</v>
      </c>
      <c r="G105" s="309"/>
      <c r="H105" s="310"/>
      <c r="I105" s="312" t="s">
        <v>120</v>
      </c>
      <c r="J105" s="305" t="s">
        <v>51</v>
      </c>
    </row>
    <row r="106" spans="3:10" ht="15">
      <c r="C106" s="314"/>
      <c r="D106" s="309"/>
      <c r="E106" s="309"/>
      <c r="F106" s="64" t="s">
        <v>184</v>
      </c>
      <c r="G106" s="64" t="s">
        <v>186</v>
      </c>
      <c r="H106" s="65" t="s">
        <v>185</v>
      </c>
      <c r="I106" s="309"/>
      <c r="J106" s="306"/>
    </row>
    <row r="107" spans="3:10" ht="15">
      <c r="C107" s="66">
        <f>'Input-Output'!D22</f>
        <v>0</v>
      </c>
      <c r="D107" s="67">
        <f>'Input-Output'!E22</f>
        <v>0</v>
      </c>
      <c r="E107" s="67">
        <f>'Input-Output'!F22</f>
        <v>0</v>
      </c>
      <c r="F107" s="67">
        <f>'Input-Output'!G22</f>
        <v>0</v>
      </c>
      <c r="G107" s="67">
        <f>'Input-Output'!H22</f>
        <v>0</v>
      </c>
      <c r="H107" s="68">
        <f>'Input-Output'!I22</f>
        <v>0</v>
      </c>
      <c r="I107" s="67">
        <v>20</v>
      </c>
      <c r="J107" s="69">
        <f>D107*E107/2118.88*3600*F107*G107*H107*I107/1000000</f>
        <v>0</v>
      </c>
    </row>
    <row r="108" spans="3:10" ht="15">
      <c r="C108" s="66">
        <f>'Input-Output'!D23</f>
        <v>0</v>
      </c>
      <c r="D108" s="67">
        <f>'Input-Output'!E23</f>
        <v>0</v>
      </c>
      <c r="E108" s="67">
        <f>'Input-Output'!F23</f>
        <v>0</v>
      </c>
      <c r="F108" s="67">
        <f>'Input-Output'!G23</f>
        <v>0</v>
      </c>
      <c r="G108" s="67">
        <f>'Input-Output'!H23</f>
        <v>0</v>
      </c>
      <c r="H108" s="68">
        <f>'Input-Output'!I23</f>
        <v>0</v>
      </c>
      <c r="I108" s="67">
        <v>20</v>
      </c>
      <c r="J108" s="69">
        <f aca="true" t="shared" si="3" ref="J108:J114">D108*E108/2118.88*3600*F108*G108*H108*I108/1000000</f>
        <v>0</v>
      </c>
    </row>
    <row r="109" spans="3:10" ht="15">
      <c r="C109" s="66">
        <f>'Input-Output'!D24</f>
        <v>0</v>
      </c>
      <c r="D109" s="67">
        <f>'Input-Output'!E24</f>
        <v>0</v>
      </c>
      <c r="E109" s="67">
        <f>'Input-Output'!F24</f>
        <v>0</v>
      </c>
      <c r="F109" s="67">
        <f>'Input-Output'!G24</f>
        <v>0</v>
      </c>
      <c r="G109" s="67">
        <f>'Input-Output'!H24</f>
        <v>0</v>
      </c>
      <c r="H109" s="68">
        <f>'Input-Output'!I24</f>
        <v>0</v>
      </c>
      <c r="I109" s="67">
        <v>20</v>
      </c>
      <c r="J109" s="69">
        <f t="shared" si="3"/>
        <v>0</v>
      </c>
    </row>
    <row r="110" spans="3:10" ht="15">
      <c r="C110" s="66">
        <f>'Input-Output'!D25</f>
        <v>0</v>
      </c>
      <c r="D110" s="67">
        <f>'Input-Output'!E25</f>
        <v>0</v>
      </c>
      <c r="E110" s="67">
        <f>'Input-Output'!F25</f>
        <v>0</v>
      </c>
      <c r="F110" s="67">
        <f>'Input-Output'!G25</f>
        <v>0</v>
      </c>
      <c r="G110" s="67">
        <f>'Input-Output'!H25</f>
        <v>0</v>
      </c>
      <c r="H110" s="68">
        <f>'Input-Output'!I25</f>
        <v>0</v>
      </c>
      <c r="I110" s="67">
        <v>20</v>
      </c>
      <c r="J110" s="69">
        <f t="shared" si="3"/>
        <v>0</v>
      </c>
    </row>
    <row r="111" spans="3:10" ht="15">
      <c r="C111" s="66">
        <f>'Input-Output'!D26</f>
        <v>0</v>
      </c>
      <c r="D111" s="67">
        <f>'Input-Output'!E26</f>
        <v>0</v>
      </c>
      <c r="E111" s="67">
        <f>'Input-Output'!F26</f>
        <v>0</v>
      </c>
      <c r="F111" s="67">
        <f>'Input-Output'!G26</f>
        <v>0</v>
      </c>
      <c r="G111" s="67">
        <f>'Input-Output'!H26</f>
        <v>0</v>
      </c>
      <c r="H111" s="68">
        <f>'Input-Output'!I26</f>
        <v>0</v>
      </c>
      <c r="I111" s="67">
        <v>20</v>
      </c>
      <c r="J111" s="69">
        <f t="shared" si="3"/>
        <v>0</v>
      </c>
    </row>
    <row r="112" spans="3:10" ht="15">
      <c r="C112" s="66">
        <f>'Input-Output'!D27</f>
        <v>0</v>
      </c>
      <c r="D112" s="67">
        <f>'Input-Output'!E27</f>
        <v>0</v>
      </c>
      <c r="E112" s="67">
        <f>'Input-Output'!F27</f>
        <v>0</v>
      </c>
      <c r="F112" s="67">
        <f>'Input-Output'!G27</f>
        <v>0</v>
      </c>
      <c r="G112" s="67">
        <f>'Input-Output'!H27</f>
        <v>0</v>
      </c>
      <c r="H112" s="68">
        <f>'Input-Output'!I27</f>
        <v>0</v>
      </c>
      <c r="I112" s="67">
        <v>20</v>
      </c>
      <c r="J112" s="69">
        <f t="shared" si="3"/>
        <v>0</v>
      </c>
    </row>
    <row r="113" spans="3:10" ht="15">
      <c r="C113" s="66">
        <f>'Input-Output'!D28</f>
        <v>0</v>
      </c>
      <c r="D113" s="67">
        <f>'Input-Output'!E28</f>
        <v>0</v>
      </c>
      <c r="E113" s="67">
        <f>'Input-Output'!F28</f>
        <v>0</v>
      </c>
      <c r="F113" s="67">
        <f>'Input-Output'!G28</f>
        <v>0</v>
      </c>
      <c r="G113" s="67">
        <f>'Input-Output'!H28</f>
        <v>0</v>
      </c>
      <c r="H113" s="68">
        <f>'Input-Output'!I28</f>
        <v>0</v>
      </c>
      <c r="I113" s="67">
        <v>20</v>
      </c>
      <c r="J113" s="69">
        <f t="shared" si="3"/>
        <v>0</v>
      </c>
    </row>
    <row r="114" spans="3:10" ht="15.75" thickBot="1">
      <c r="C114" s="70">
        <f>'Input-Output'!D29</f>
        <v>0</v>
      </c>
      <c r="D114" s="71">
        <f>'Input-Output'!E29</f>
        <v>0</v>
      </c>
      <c r="E114" s="71">
        <f>'Input-Output'!F29</f>
        <v>0</v>
      </c>
      <c r="F114" s="71">
        <f>'Input-Output'!G29</f>
        <v>0</v>
      </c>
      <c r="G114" s="71">
        <f>'Input-Output'!H29</f>
        <v>0</v>
      </c>
      <c r="H114" s="72">
        <f>'Input-Output'!I29</f>
        <v>0</v>
      </c>
      <c r="I114" s="71">
        <v>20</v>
      </c>
      <c r="J114" s="73">
        <f t="shared" si="3"/>
        <v>0</v>
      </c>
    </row>
    <row r="115" spans="3:10" ht="15.75" thickBot="1">
      <c r="C115" s="74" t="s">
        <v>33</v>
      </c>
      <c r="D115" s="75"/>
      <c r="E115" s="76"/>
      <c r="F115" s="75"/>
      <c r="G115" s="75"/>
      <c r="H115" s="76"/>
      <c r="I115" s="48"/>
      <c r="J115" s="77">
        <f>SUM(J107:J114)</f>
        <v>0</v>
      </c>
    </row>
    <row r="116" spans="3:10" ht="33" customHeight="1">
      <c r="C116" s="304" t="s">
        <v>108</v>
      </c>
      <c r="D116" s="304"/>
      <c r="E116" s="304"/>
      <c r="F116" s="304"/>
      <c r="G116" s="304"/>
      <c r="H116" s="304"/>
      <c r="I116" s="304"/>
      <c r="J116" s="304"/>
    </row>
    <row r="118" ht="15">
      <c r="C118" s="7" t="s">
        <v>52</v>
      </c>
    </row>
    <row r="119" spans="3:4" ht="18">
      <c r="C119" s="44" t="s">
        <v>53</v>
      </c>
      <c r="D119" s="29" t="s">
        <v>121</v>
      </c>
    </row>
    <row r="120" spans="3:12" ht="18">
      <c r="C120" s="44" t="s">
        <v>42</v>
      </c>
      <c r="D120" s="78">
        <f>D107</f>
        <v>0</v>
      </c>
      <c r="E120" s="79">
        <f>E107</f>
        <v>0</v>
      </c>
      <c r="F120" s="80" t="s">
        <v>122</v>
      </c>
      <c r="G120" s="80" t="s">
        <v>54</v>
      </c>
      <c r="H120" s="81">
        <f>F107</f>
        <v>0</v>
      </c>
      <c r="I120" s="82">
        <f>G107</f>
        <v>0</v>
      </c>
      <c r="J120" s="83">
        <f>H107</f>
        <v>0</v>
      </c>
      <c r="K120" s="84">
        <f>I107</f>
        <v>20</v>
      </c>
      <c r="L120" s="29" t="s">
        <v>123</v>
      </c>
    </row>
    <row r="121" spans="3:4" ht="15">
      <c r="C121" s="44" t="s">
        <v>42</v>
      </c>
      <c r="D121" s="85">
        <f>D107*E107/2118.88*3600*F107*G107*H107*I107/1000000</f>
        <v>0</v>
      </c>
    </row>
    <row r="123" ht="15.75"/>
    <row r="124" ht="15.75"/>
    <row r="125" ht="15.75">
      <c r="F125" s="5"/>
    </row>
    <row r="130" ht="15">
      <c r="C130" s="60"/>
    </row>
    <row r="131" ht="15">
      <c r="C131" s="7"/>
    </row>
    <row r="132" ht="15">
      <c r="C132" s="7"/>
    </row>
    <row r="133" ht="15">
      <c r="C133" s="7"/>
    </row>
    <row r="134" ht="15">
      <c r="C134" s="7"/>
    </row>
    <row r="136" ht="15">
      <c r="C136" s="7"/>
    </row>
  </sheetData>
  <sheetProtection sheet="1"/>
  <mergeCells count="24">
    <mergeCell ref="C8:C9"/>
    <mergeCell ref="C82:C83"/>
    <mergeCell ref="E8:H8"/>
    <mergeCell ref="C104:J104"/>
    <mergeCell ref="C5:G5"/>
    <mergeCell ref="C6:G6"/>
    <mergeCell ref="C33:H33"/>
    <mergeCell ref="C66:C67"/>
    <mergeCell ref="C73:C74"/>
    <mergeCell ref="C52:C53"/>
    <mergeCell ref="D8:D9"/>
    <mergeCell ref="C64:C65"/>
    <mergeCell ref="C43:C44"/>
    <mergeCell ref="C60:C61"/>
    <mergeCell ref="C116:J116"/>
    <mergeCell ref="J105:J106"/>
    <mergeCell ref="C75:C76"/>
    <mergeCell ref="E105:E106"/>
    <mergeCell ref="F105:H105"/>
    <mergeCell ref="C96:I96"/>
    <mergeCell ref="C95:I95"/>
    <mergeCell ref="I105:I106"/>
    <mergeCell ref="C105:C106"/>
    <mergeCell ref="D105:D106"/>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theme="4" tint="-0.4999699890613556"/>
  </sheetPr>
  <dimension ref="A1:D39"/>
  <sheetViews>
    <sheetView zoomScalePageLayoutView="0" workbookViewId="0" topLeftCell="A1">
      <selection activeCell="A1" sqref="A1"/>
    </sheetView>
  </sheetViews>
  <sheetFormatPr defaultColWidth="9.140625" defaultRowHeight="15"/>
  <cols>
    <col min="1" max="1" width="9.7109375" style="165" customWidth="1"/>
    <col min="2" max="2" width="18.140625" style="165" customWidth="1"/>
    <col min="3" max="3" width="86.421875" style="1" customWidth="1"/>
    <col min="4" max="4" width="101.8515625" style="1" bestFit="1" customWidth="1"/>
    <col min="5" max="16384" width="9.140625" style="1" customWidth="1"/>
  </cols>
  <sheetData>
    <row r="1" spans="1:3" ht="48.75" customHeight="1">
      <c r="A1" s="195"/>
      <c r="B1" s="195"/>
      <c r="C1" s="2"/>
    </row>
    <row r="2" spans="1:3" ht="15">
      <c r="A2" s="166"/>
      <c r="B2" s="166"/>
      <c r="C2" s="3" t="s">
        <v>87</v>
      </c>
    </row>
    <row r="3" spans="1:3" s="249" customFormat="1" ht="22.5" customHeight="1">
      <c r="A3" s="248"/>
      <c r="B3" s="248"/>
      <c r="C3" s="249" t="str">
        <f>Instructions!C4</f>
        <v>Version 3.0, Last updated: June 07, 2013 by AK &amp; ZI</v>
      </c>
    </row>
    <row r="4" spans="1:2" ht="15" thickBot="1">
      <c r="A4" s="168"/>
      <c r="B4" s="168"/>
    </row>
    <row r="5" spans="1:4" ht="36" customHeight="1" thickBot="1">
      <c r="A5" s="167"/>
      <c r="B5" s="167"/>
      <c r="C5" s="153" t="s">
        <v>149</v>
      </c>
      <c r="D5" s="141"/>
    </row>
    <row r="6" spans="1:2" ht="15.75" thickBot="1">
      <c r="A6" s="168"/>
      <c r="B6" s="168"/>
    </row>
    <row r="7" spans="1:3" ht="30.75" customHeight="1">
      <c r="A7" s="168"/>
      <c r="B7" s="168"/>
      <c r="C7" s="241" t="s">
        <v>96</v>
      </c>
    </row>
    <row r="8" spans="1:3" ht="15">
      <c r="A8" s="168"/>
      <c r="B8" s="168"/>
      <c r="C8" s="242" t="s">
        <v>88</v>
      </c>
    </row>
    <row r="9" spans="1:3" ht="47.25">
      <c r="A9" s="168"/>
      <c r="B9" s="168"/>
      <c r="C9" s="243" t="s">
        <v>97</v>
      </c>
    </row>
    <row r="10" spans="1:3" ht="15.75">
      <c r="A10" s="168"/>
      <c r="B10" s="168"/>
      <c r="C10" s="244" t="s">
        <v>98</v>
      </c>
    </row>
    <row r="11" ht="14.25" customHeight="1">
      <c r="C11" s="243" t="s">
        <v>99</v>
      </c>
    </row>
    <row r="12" ht="15.75">
      <c r="C12" s="242" t="s">
        <v>100</v>
      </c>
    </row>
    <row r="13" ht="15">
      <c r="C13" s="243" t="s">
        <v>101</v>
      </c>
    </row>
    <row r="14" ht="15">
      <c r="C14" s="242" t="s">
        <v>102</v>
      </c>
    </row>
    <row r="15" ht="15">
      <c r="C15" s="243" t="s">
        <v>103</v>
      </c>
    </row>
    <row r="16" ht="15">
      <c r="C16" s="244" t="s">
        <v>104</v>
      </c>
    </row>
    <row r="17" ht="30.75">
      <c r="C17" s="245" t="s">
        <v>105</v>
      </c>
    </row>
    <row r="18" ht="30.75">
      <c r="C18" s="246" t="s">
        <v>106</v>
      </c>
    </row>
    <row r="19" ht="15.75" thickBot="1">
      <c r="C19" s="247"/>
    </row>
    <row r="21" ht="21" thickBot="1">
      <c r="C21" s="232" t="s">
        <v>181</v>
      </c>
    </row>
    <row r="22" ht="30">
      <c r="C22" s="233" t="s">
        <v>174</v>
      </c>
    </row>
    <row r="23" ht="43.5">
      <c r="C23" s="234" t="s">
        <v>175</v>
      </c>
    </row>
    <row r="24" ht="43.5">
      <c r="C24" s="234" t="s">
        <v>176</v>
      </c>
    </row>
    <row r="25" ht="30">
      <c r="C25" s="234" t="s">
        <v>177</v>
      </c>
    </row>
    <row r="26" ht="15.75" thickBot="1">
      <c r="C26" s="235"/>
    </row>
    <row r="27" spans="1:3" s="260" customFormat="1" ht="33.75">
      <c r="A27" s="259"/>
      <c r="B27" s="259"/>
      <c r="C27" s="196" t="s">
        <v>178</v>
      </c>
    </row>
    <row r="29" spans="1:3" s="249" customFormat="1" ht="15">
      <c r="A29" s="262"/>
      <c r="B29" s="262"/>
      <c r="C29" s="261" t="s">
        <v>160</v>
      </c>
    </row>
    <row r="30" ht="15.75" thickBot="1">
      <c r="C30" s="143"/>
    </row>
    <row r="31" ht="81" thickBot="1">
      <c r="C31" s="189" t="s">
        <v>161</v>
      </c>
    </row>
    <row r="32" ht="14.25">
      <c r="C32" s="144"/>
    </row>
    <row r="33" ht="15">
      <c r="C33" s="144"/>
    </row>
    <row r="34" ht="15">
      <c r="C34" s="144"/>
    </row>
    <row r="35" ht="15">
      <c r="C35" s="144"/>
    </row>
    <row r="36" ht="15">
      <c r="C36" s="144"/>
    </row>
    <row r="37" ht="14.25">
      <c r="C37" s="144"/>
    </row>
    <row r="38" ht="14.25">
      <c r="C38" s="144"/>
    </row>
    <row r="39" ht="14.25">
      <c r="C39" s="144"/>
    </row>
  </sheetData>
  <sheetProtection sheet="1"/>
  <hyperlinks>
    <hyperlink ref="C8" r:id="rId1" display="http://www.epa.gov/ttn/chief/ap42/ch10/final/c10s05.pdf"/>
    <hyperlink ref="C10" r:id="rId2" display="http://www.ene.gov.on.ca/envision/gp/3614e03.pdf"/>
    <hyperlink ref="C12" r:id="rId3" display="http://www.arclin.com/products/ourProducts.html"/>
    <hyperlink ref="C14" r:id="rId4" display="http://www.ucp.ru/en/customers/products/himprir/fenolsmola/"/>
    <hyperlink ref="C16" r:id="rId5" display="http://www.eximcorp.com/v2/1024x768/homepage.htm"/>
    <hyperlink ref="C18" r:id="rId6" display="http://www.arb.ca.gov/app/emsinv/emseic_query.php?F_YR=2008&amp;F_DIV=-4&amp;F_SEASON=A&amp;SP=2009&amp;SPN=2009_Almanac&amp;F_AREA=CA&amp;F_EICSUM=450"/>
    <hyperlink ref="C27" r:id="rId7" display="1 For details refer to the Environmental Reporting and Disclosure Bylaw available at the ChemTRAC website."/>
  </hyperlinks>
  <printOptions/>
  <pageMargins left="0.7" right="0.7" top="0.75" bottom="0.75" header="0.3" footer="0.3"/>
  <pageSetup horizontalDpi="600" verticalDpi="600" orientation="portrait" r:id="rId9"/>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Shawn</dc:creator>
  <cp:keywords/>
  <dc:description/>
  <cp:lastModifiedBy>bmohamme</cp:lastModifiedBy>
  <cp:lastPrinted>2009-10-13T18:44:56Z</cp:lastPrinted>
  <dcterms:created xsi:type="dcterms:W3CDTF">2009-06-04T21:52:15Z</dcterms:created>
  <dcterms:modified xsi:type="dcterms:W3CDTF">2014-03-21T13:09:59Z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