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36" yWindow="1020" windowWidth="12120" windowHeight="7428"/>
  </bookViews>
  <sheets>
    <sheet name="Instructions" sheetId="5" r:id="rId1"/>
    <sheet name="Input-Output" sheetId="3" r:id="rId2"/>
    <sheet name="All Substances" sheetId="4" r:id="rId3"/>
    <sheet name="Calculations" sheetId="2" r:id="rId4"/>
    <sheet name="References" sheetId="7" r:id="rId5"/>
    <sheet name="Process Flow" sheetId="8" r:id="rId6"/>
    <sheet name="Sheet1" sheetId="9" r:id="rId7"/>
  </sheets>
  <definedNames>
    <definedName name="_xlnm.Print_Area" localSheetId="3">Calculations!$C$4:$N$105</definedName>
    <definedName name="_xlnm.Print_Area" localSheetId="5">'Process Flow'!$C$1:$O$21</definedName>
    <definedName name="_xlnm.Print_Titles" localSheetId="3">Calculations!$4:$4</definedName>
  </definedNames>
  <calcPr calcId="125725"/>
</workbook>
</file>

<file path=xl/calcChain.xml><?xml version="1.0" encoding="utf-8"?>
<calcChain xmlns="http://schemas.openxmlformats.org/spreadsheetml/2006/main">
  <c r="F63" i="3"/>
  <c r="G63"/>
  <c r="F64"/>
  <c r="G64"/>
  <c r="F65"/>
  <c r="G65"/>
  <c r="F66"/>
  <c r="G66"/>
  <c r="F67"/>
  <c r="G67"/>
  <c r="F68"/>
  <c r="G68"/>
  <c r="F69"/>
  <c r="G69"/>
  <c r="F70"/>
  <c r="G70"/>
  <c r="F71"/>
  <c r="G71"/>
  <c r="F72"/>
  <c r="G72"/>
  <c r="F73"/>
  <c r="G73"/>
  <c r="F62"/>
  <c r="G62"/>
  <c r="E103" i="2"/>
  <c r="E104"/>
  <c r="E105"/>
  <c r="E106"/>
  <c r="E102"/>
  <c r="H88"/>
  <c r="H89"/>
  <c r="H90"/>
  <c r="H91"/>
  <c r="H87"/>
  <c r="E88"/>
  <c r="E89"/>
  <c r="E90"/>
  <c r="E91"/>
  <c r="E87"/>
  <c r="D82"/>
  <c r="D136"/>
  <c r="D98"/>
  <c r="D132"/>
  <c r="K117"/>
  <c r="L117"/>
  <c r="K118"/>
  <c r="L118"/>
  <c r="K119"/>
  <c r="L119"/>
  <c r="K120"/>
  <c r="L120"/>
  <c r="K121"/>
  <c r="L121"/>
  <c r="K122"/>
  <c r="L122"/>
  <c r="K123"/>
  <c r="L123"/>
  <c r="K124"/>
  <c r="L124"/>
  <c r="K125"/>
  <c r="L125"/>
  <c r="G117"/>
  <c r="I117"/>
  <c r="G118"/>
  <c r="I118"/>
  <c r="G119"/>
  <c r="I119"/>
  <c r="G120"/>
  <c r="I120"/>
  <c r="G121"/>
  <c r="I121"/>
  <c r="G122"/>
  <c r="I122"/>
  <c r="G123"/>
  <c r="I123"/>
  <c r="G124"/>
  <c r="I124"/>
  <c r="G125"/>
  <c r="I125"/>
  <c r="L116"/>
  <c r="K116"/>
  <c r="I116"/>
  <c r="G116"/>
  <c r="M116"/>
  <c r="C117"/>
  <c r="D117"/>
  <c r="C118"/>
  <c r="D118"/>
  <c r="C119"/>
  <c r="D119"/>
  <c r="C120"/>
  <c r="D120"/>
  <c r="C121"/>
  <c r="D121"/>
  <c r="C122"/>
  <c r="D122"/>
  <c r="C123"/>
  <c r="D123"/>
  <c r="C124"/>
  <c r="D124"/>
  <c r="C125"/>
  <c r="D125"/>
  <c r="D116"/>
  <c r="C116"/>
  <c r="M88"/>
  <c r="O88"/>
  <c r="P88" s="1"/>
  <c r="R88" s="1"/>
  <c r="M89"/>
  <c r="O89"/>
  <c r="P89" s="1"/>
  <c r="R89" s="1"/>
  <c r="M91"/>
  <c r="M87"/>
  <c r="O87" s="1"/>
  <c r="P87" s="1"/>
  <c r="R87" s="1"/>
  <c r="M90"/>
  <c r="K88"/>
  <c r="K89"/>
  <c r="K90"/>
  <c r="K91"/>
  <c r="K87"/>
  <c r="D87"/>
  <c r="N87"/>
  <c r="D88"/>
  <c r="N88" s="1"/>
  <c r="D89"/>
  <c r="N89" s="1"/>
  <c r="D90"/>
  <c r="N90" s="1"/>
  <c r="D91"/>
  <c r="N91" s="1"/>
  <c r="C88"/>
  <c r="C89"/>
  <c r="C90"/>
  <c r="C91"/>
  <c r="C87"/>
  <c r="E111"/>
  <c r="G103"/>
  <c r="H103"/>
  <c r="I103"/>
  <c r="G104"/>
  <c r="H104"/>
  <c r="I104"/>
  <c r="G105"/>
  <c r="H105"/>
  <c r="I105"/>
  <c r="G106"/>
  <c r="H106"/>
  <c r="I106"/>
  <c r="H102"/>
  <c r="H111"/>
  <c r="I102"/>
  <c r="I111"/>
  <c r="G102"/>
  <c r="G111"/>
  <c r="C103"/>
  <c r="D103"/>
  <c r="C104"/>
  <c r="D104"/>
  <c r="C105"/>
  <c r="D105"/>
  <c r="L105" s="1"/>
  <c r="C106"/>
  <c r="D106"/>
  <c r="D102"/>
  <c r="D111" s="1"/>
  <c r="C102"/>
  <c r="H9"/>
  <c r="H10"/>
  <c r="D9"/>
  <c r="D10"/>
  <c r="L17"/>
  <c r="O91"/>
  <c r="P91" s="1"/>
  <c r="R91" s="1"/>
  <c r="O90"/>
  <c r="P90" s="1"/>
  <c r="R90" s="1"/>
  <c r="L103"/>
  <c r="M117"/>
  <c r="N117"/>
  <c r="M125"/>
  <c r="M124"/>
  <c r="N124" s="1"/>
  <c r="M123"/>
  <c r="M122"/>
  <c r="N122" s="1"/>
  <c r="M121"/>
  <c r="M120"/>
  <c r="N120" s="1"/>
  <c r="M119"/>
  <c r="L106"/>
  <c r="L104"/>
  <c r="N125"/>
  <c r="N123"/>
  <c r="N121"/>
  <c r="N119"/>
  <c r="M118"/>
  <c r="N118" s="1"/>
  <c r="L102"/>
  <c r="D112" s="1"/>
  <c r="K33"/>
  <c r="H10" i="4" s="1"/>
  <c r="K48" i="2"/>
  <c r="H52" i="4" s="1"/>
  <c r="K32" i="2"/>
  <c r="H31" i="4" s="1"/>
  <c r="K24" i="2"/>
  <c r="H50" i="4" s="1"/>
  <c r="K64" i="2"/>
  <c r="H51" i="4" s="1"/>
  <c r="K46" i="2"/>
  <c r="H48" i="4" s="1"/>
  <c r="K30" i="2"/>
  <c r="H27" i="4" s="1"/>
  <c r="K19" i="2"/>
  <c r="H53" i="4" s="1"/>
  <c r="K29" i="2"/>
  <c r="H26" i="4" s="1"/>
  <c r="K41" i="2"/>
  <c r="H44" i="4" s="1"/>
  <c r="K49" i="2"/>
  <c r="H54" i="4" s="1"/>
  <c r="K20" i="2"/>
  <c r="K65"/>
  <c r="H17" i="4" s="1"/>
  <c r="K39" i="2"/>
  <c r="H32" i="4" s="1"/>
  <c r="K25" i="2"/>
  <c r="K51"/>
  <c r="H56" i="4" s="1"/>
  <c r="F75" i="2"/>
  <c r="F76" s="1"/>
  <c r="K35"/>
  <c r="H34" i="4" s="1"/>
  <c r="K37" i="2"/>
  <c r="H36" i="4" s="1"/>
  <c r="K53" i="2"/>
  <c r="H61" i="4" s="1"/>
  <c r="K45" i="2"/>
  <c r="H13" i="4" s="1"/>
  <c r="K63" i="2"/>
  <c r="H16" i="4" s="1"/>
  <c r="K58" i="2"/>
  <c r="H11" i="4" s="1"/>
  <c r="K57" i="2"/>
  <c r="H37" i="4" s="1"/>
  <c r="K40" i="2"/>
  <c r="H43" i="4" s="1"/>
  <c r="K18" i="2"/>
  <c r="H40" i="4" s="1"/>
  <c r="K68" i="2"/>
  <c r="H63" i="4" s="1"/>
  <c r="K55" i="2"/>
  <c r="H29" i="4" s="1"/>
  <c r="K38" i="2"/>
  <c r="H38" i="4" s="1"/>
  <c r="K61" i="2"/>
  <c r="H42" i="4" s="1"/>
  <c r="K23" i="2"/>
  <c r="H14" i="4" s="1"/>
  <c r="K43" i="2"/>
  <c r="H46" i="4" s="1"/>
  <c r="K60" i="2"/>
  <c r="H41" i="4" s="1"/>
  <c r="K67" i="2"/>
  <c r="H62" i="4" s="1"/>
  <c r="K52" i="2"/>
  <c r="H57" i="4" s="1"/>
  <c r="K44" i="2"/>
  <c r="H47" i="4" s="1"/>
  <c r="K22" i="2"/>
  <c r="H60" i="4" s="1"/>
  <c r="K66" i="2"/>
  <c r="H58" i="4" s="1"/>
  <c r="K50" i="2"/>
  <c r="H55" i="4" s="1"/>
  <c r="K34" i="2"/>
  <c r="H33" i="4" s="1"/>
  <c r="K59" i="2"/>
  <c r="H12" i="4" s="1"/>
  <c r="K36" i="2"/>
  <c r="H35" i="4" s="1"/>
  <c r="K28" i="2"/>
  <c r="H25" i="4" s="1"/>
  <c r="K16" i="2"/>
  <c r="H59" i="4" s="1"/>
  <c r="K62" i="2"/>
  <c r="H15" i="4" s="1"/>
  <c r="K42" i="2"/>
  <c r="H45" i="4" s="1"/>
  <c r="K26" i="2"/>
  <c r="H23" i="4" s="1"/>
  <c r="K21" i="2"/>
  <c r="H39" i="4" s="1"/>
  <c r="K31" i="2"/>
  <c r="H28" i="4" s="1"/>
  <c r="K17" i="2"/>
  <c r="H18" i="4" s="1"/>
  <c r="K56" i="2"/>
  <c r="H30" i="4" s="1"/>
  <c r="K47" i="2"/>
  <c r="H49" i="4" s="1"/>
  <c r="K27" i="2"/>
  <c r="K54" s="1"/>
  <c r="H20" i="4" s="1"/>
  <c r="N116" i="2" l="1"/>
  <c r="H69" i="3"/>
  <c r="E17" i="4"/>
  <c r="E69" i="3" s="1"/>
  <c r="H24" i="4"/>
  <c r="E13"/>
  <c r="E65" i="3" s="1"/>
  <c r="H65"/>
  <c r="E10" i="4"/>
  <c r="E62" i="3" s="1"/>
  <c r="H62"/>
  <c r="E18" i="4"/>
  <c r="E70" i="3" s="1"/>
  <c r="H70"/>
  <c r="H68"/>
  <c r="E16" i="4"/>
  <c r="E68" i="3" s="1"/>
  <c r="E20" i="4"/>
  <c r="E72" i="3" s="1"/>
  <c r="H72"/>
  <c r="E15" i="4"/>
  <c r="E67" i="3" s="1"/>
  <c r="H67"/>
  <c r="E12" i="4"/>
  <c r="E64" i="3" s="1"/>
  <c r="H64"/>
  <c r="E14" i="4"/>
  <c r="E66" i="3" s="1"/>
  <c r="H66"/>
  <c r="E11" i="4"/>
  <c r="E63" i="3" s="1"/>
  <c r="H63"/>
  <c r="N126" i="2"/>
  <c r="H21" i="4" s="1"/>
  <c r="E21" s="1"/>
  <c r="E73" i="3" s="1"/>
  <c r="L107" i="2"/>
  <c r="R92"/>
  <c r="E19" i="4" l="1"/>
  <c r="E71" i="3" s="1"/>
  <c r="H73"/>
  <c r="H19" i="4"/>
  <c r="H71" i="3" s="1"/>
</calcChain>
</file>

<file path=xl/sharedStrings.xml><?xml version="1.0" encoding="utf-8"?>
<sst xmlns="http://schemas.openxmlformats.org/spreadsheetml/2006/main" count="647" uniqueCount="348">
  <si>
    <t>Consumption :</t>
  </si>
  <si>
    <t>Emission</t>
  </si>
  <si>
    <t>Contaminant</t>
  </si>
  <si>
    <t>(kg/yr)</t>
  </si>
  <si>
    <t>Sulphur Dioxide</t>
  </si>
  <si>
    <t>7446-09-5</t>
  </si>
  <si>
    <t>Nitrogen Oxides</t>
  </si>
  <si>
    <t>Carbon Monoxide</t>
  </si>
  <si>
    <t>630-08-0</t>
  </si>
  <si>
    <t>Nitrous Oxide</t>
  </si>
  <si>
    <t>10024-97-2</t>
  </si>
  <si>
    <t>Carbon Dioxide</t>
  </si>
  <si>
    <t>124-38-9</t>
  </si>
  <si>
    <t>TOC</t>
  </si>
  <si>
    <t>Lead</t>
  </si>
  <si>
    <t>7439-92-1</t>
  </si>
  <si>
    <t>Methane</t>
  </si>
  <si>
    <t>74-82-8</t>
  </si>
  <si>
    <t>VOC</t>
  </si>
  <si>
    <t>2-Methylnaphthalene</t>
  </si>
  <si>
    <t xml:space="preserve">91-57-6 </t>
  </si>
  <si>
    <t>3-Methylchloranthrene</t>
  </si>
  <si>
    <t>&lt;</t>
  </si>
  <si>
    <t>7,12-Dimethylbenz(a)anthracene</t>
  </si>
  <si>
    <t xml:space="preserve">57-97-6 </t>
  </si>
  <si>
    <t>Acenaphthene</t>
  </si>
  <si>
    <t>83-32-9</t>
  </si>
  <si>
    <t>Acenaphthylene</t>
  </si>
  <si>
    <t>Anthracene</t>
  </si>
  <si>
    <t>120-12-7</t>
  </si>
  <si>
    <t>56-55-3</t>
  </si>
  <si>
    <t>Benzene</t>
  </si>
  <si>
    <t>71-43-2</t>
  </si>
  <si>
    <t>Benzo(a)pyrene</t>
  </si>
  <si>
    <t>50-32-8</t>
  </si>
  <si>
    <t>Benzo(b)fluoranthene</t>
  </si>
  <si>
    <t>205-99-2</t>
  </si>
  <si>
    <t>Benzo(g,h,I)perylene</t>
  </si>
  <si>
    <t>191-24-2</t>
  </si>
  <si>
    <t>Butane</t>
  </si>
  <si>
    <t>106-97-8</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</si>
  <si>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</si>
  <si>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</si>
  <si>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</si>
  <si>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</si>
  <si>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</si>
  <si>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</si>
  <si>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</si>
  <si>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</si>
  <si>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</si>
  <si>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</si>
  <si>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</si>
  <si>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</si>
  <si>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</si>
  <si>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</si>
  <si>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</si>
  <si>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</si>
  <si>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</si>
  <si>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</si>
  <si>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</si>
  <si>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</si>
  <si>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</si>
  <si>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</si>
  <si>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</si>
  <si>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</si>
  <si>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</si>
  <si>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</si>
  <si>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</si>
  <si>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</si>
  <si>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</si>
  <si>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Arsenic</t>
  </si>
  <si>
    <t>7440-38-8</t>
  </si>
  <si>
    <t>Barium</t>
  </si>
  <si>
    <t>7440-39-3</t>
  </si>
  <si>
    <t>Beryllium</t>
  </si>
  <si>
    <t>7440-41-7</t>
  </si>
  <si>
    <t>Cadmium</t>
  </si>
  <si>
    <t>7440-43-9</t>
  </si>
  <si>
    <t>Cobalt</t>
  </si>
  <si>
    <t>7440-48-4</t>
  </si>
  <si>
    <t>Copper</t>
  </si>
  <si>
    <t>7440-50-8</t>
  </si>
  <si>
    <t>Manganese</t>
  </si>
  <si>
    <t>7439-96-5</t>
  </si>
  <si>
    <t>Mercury</t>
  </si>
  <si>
    <t>7439-97-6</t>
  </si>
  <si>
    <t>Molybdenum</t>
  </si>
  <si>
    <t>7439-98-7</t>
  </si>
  <si>
    <t>Nickel</t>
  </si>
  <si>
    <t>7440-02-0</t>
  </si>
  <si>
    <t>Selenium</t>
  </si>
  <si>
    <t>7782-49-2</t>
  </si>
  <si>
    <t>Vanadium</t>
  </si>
  <si>
    <t>Zinc</t>
  </si>
  <si>
    <t>7440-66-6</t>
  </si>
  <si>
    <t>Emission Factors from USEPA AP-42, "Compilation of Air Pollution Emission Factors", Section 1.4, 1998</t>
  </si>
  <si>
    <t>For Boilers &lt; 100MMBtu/hour</t>
  </si>
  <si>
    <t>11104-93-1</t>
  </si>
  <si>
    <t>56-49-5</t>
  </si>
  <si>
    <t>Benzo(a)phenanthrene</t>
  </si>
  <si>
    <t>Sample Calculations:</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</si>
  <si>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</si>
  <si>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</si>
  <si>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t xml:space="preserve"> NOx Emission Rate =</t>
  </si>
  <si>
    <t>Rate</t>
  </si>
  <si>
    <t>7440-62-2</t>
  </si>
  <si>
    <t>208-96-8</t>
  </si>
  <si>
    <t>Data Quality</t>
  </si>
  <si>
    <t>Emission Factor</t>
  </si>
  <si>
    <t>Uncontrolled</t>
  </si>
  <si>
    <t>Low NOx</t>
  </si>
  <si>
    <t>Low NOx Recirc.</t>
  </si>
  <si>
    <t>B</t>
  </si>
  <si>
    <t>Identify emissions control installed:</t>
  </si>
  <si>
    <t>Control</t>
  </si>
  <si>
    <t>None</t>
  </si>
  <si>
    <t>Low NOx Burner</t>
  </si>
  <si>
    <t>Low NOx Burner and Recirculated Flue Gas</t>
  </si>
  <si>
    <t>A</t>
  </si>
  <si>
    <t>D</t>
  </si>
  <si>
    <t>E</t>
  </si>
  <si>
    <t>C</t>
  </si>
  <si>
    <t>Quantity of natural gas consumed:</t>
  </si>
  <si>
    <t>OR</t>
  </si>
  <si>
    <t>Total maximum thermal input for all equipment:</t>
  </si>
  <si>
    <t>Operating schedule:</t>
  </si>
  <si>
    <t>hours/day</t>
  </si>
  <si>
    <t>days/week</t>
  </si>
  <si>
    <t>weeks/year</t>
  </si>
  <si>
    <r>
      <t>m</t>
    </r>
    <r>
      <rPr>
        <vertAlign val="superscript"/>
        <sz val="10"/>
        <rFont val="Times New Roman"/>
        <family val="1"/>
      </rPr>
      <t>3</t>
    </r>
    <r>
      <rPr>
        <sz val="10"/>
        <rFont val="Times New Roman"/>
        <family val="1"/>
      </rPr>
      <t>/yr</t>
    </r>
  </si>
  <si>
    <r>
      <t>ft</t>
    </r>
    <r>
      <rPr>
        <vertAlign val="superscript"/>
        <sz val="10"/>
        <rFont val="Times New Roman"/>
        <family val="1"/>
      </rPr>
      <t>3</t>
    </r>
    <r>
      <rPr>
        <sz val="10"/>
        <rFont val="Times New Roman"/>
        <family val="1"/>
      </rPr>
      <t>/yr</t>
    </r>
  </si>
  <si>
    <t>Comments</t>
  </si>
  <si>
    <t>PAH</t>
  </si>
  <si>
    <t>Benzo(a)anthracene</t>
  </si>
  <si>
    <t>Total PAHs</t>
  </si>
  <si>
    <t>n/a</t>
  </si>
  <si>
    <t>Chromium (non-hexavalent)</t>
  </si>
  <si>
    <t>Particulate Matter (PM2.5)</t>
  </si>
  <si>
    <t>Other Substances</t>
  </si>
  <si>
    <t>CAS #</t>
  </si>
  <si>
    <t>BTU/h</t>
  </si>
  <si>
    <t xml:space="preserve"> Uncontrolled NOx Emission Rate =</t>
  </si>
  <si>
    <t>Summary of Calculations</t>
  </si>
  <si>
    <t>Calculations</t>
  </si>
  <si>
    <t>References</t>
  </si>
  <si>
    <t xml:space="preserve">Emission factors and an assessment of their data quality are provided in the US EPA AP-42 "Natural Gas Combustion", Section 1.4, 1998 </t>
  </si>
  <si>
    <t>n/a - not applicable</t>
  </si>
  <si>
    <r>
      <t>(lb/1000000 ft</t>
    </r>
    <r>
      <rPr>
        <b/>
        <vertAlign val="superscript"/>
        <sz val="10"/>
        <rFont val="Times New Roman"/>
        <family val="1"/>
      </rPr>
      <t>3</t>
    </r>
    <r>
      <rPr>
        <b/>
        <sz val="10"/>
        <rFont val="Times New Roman"/>
        <family val="1"/>
      </rPr>
      <t>)</t>
    </r>
  </si>
  <si>
    <t>Benzo(j)fluoranthene</t>
  </si>
  <si>
    <t>205-82-3</t>
  </si>
  <si>
    <t>http://www.epa.gov/ttn/chief/ap42/ch01/final/c01s04.pdf</t>
  </si>
  <si>
    <t>How to use this calculator:</t>
  </si>
  <si>
    <t>Output summary:</t>
  </si>
  <si>
    <t>Other processes:</t>
  </si>
  <si>
    <t>Before you start make sure you have:</t>
  </si>
  <si>
    <t>Process Flow</t>
  </si>
  <si>
    <t>Combustion By-Products from Gas Burners</t>
  </si>
  <si>
    <t>Receiving</t>
  </si>
  <si>
    <t>Cooling</t>
  </si>
  <si>
    <t>Legend:</t>
  </si>
  <si>
    <t>Shipping/ Distribution</t>
  </si>
  <si>
    <t>Process Step</t>
  </si>
  <si>
    <t>Release</t>
  </si>
  <si>
    <t>Input</t>
  </si>
  <si>
    <t>cubic metres</t>
  </si>
  <si>
    <t>cubic feet</t>
  </si>
  <si>
    <t>kJ/h</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</si>
  <si>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</si>
  <si>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PM2.5</t>
  </si>
  <si>
    <t>Packaging</t>
  </si>
  <si>
    <t>Dust Collectors (for ingredient mixing)</t>
  </si>
  <si>
    <t>Dust Collector ID</t>
  </si>
  <si>
    <t>Air flow rate</t>
  </si>
  <si>
    <t>Units</t>
  </si>
  <si>
    <t>Operating Schedule</t>
  </si>
  <si>
    <t>Hours/day</t>
  </si>
  <si>
    <t>Days/week</t>
  </si>
  <si>
    <t>Weeks/year</t>
  </si>
  <si>
    <t>DC</t>
  </si>
  <si>
    <t>cfm</t>
  </si>
  <si>
    <r>
      <t>m</t>
    </r>
    <r>
      <rPr>
        <vertAlign val="superscript"/>
        <sz val="10"/>
        <color indexed="8"/>
        <rFont val="Times New Roman"/>
        <family val="1"/>
      </rPr>
      <t>3</t>
    </r>
    <r>
      <rPr>
        <sz val="10"/>
        <color indexed="8"/>
        <rFont val="Times New Roman"/>
        <family val="1"/>
      </rPr>
      <t>/s</t>
    </r>
  </si>
  <si>
    <r>
      <t>(mg/m</t>
    </r>
    <r>
      <rPr>
        <b/>
        <vertAlign val="superscript"/>
        <sz val="10"/>
        <color indexed="8"/>
        <rFont val="Times New Roman"/>
        <family val="1"/>
      </rPr>
      <t>3</t>
    </r>
    <r>
      <rPr>
        <b/>
        <sz val="10"/>
        <color indexed="8"/>
        <rFont val="Times New Roman"/>
        <family val="1"/>
      </rPr>
      <t>)</t>
    </r>
  </si>
  <si>
    <t>Emission Rate</t>
  </si>
  <si>
    <t>Total</t>
  </si>
  <si>
    <t>PM2.5 Emission Rate =</t>
  </si>
  <si>
    <r>
      <t>Air flow rate (m</t>
    </r>
    <r>
      <rPr>
        <vertAlign val="superscript"/>
        <sz val="10"/>
        <color indexed="8"/>
        <rFont val="Times New Roman"/>
        <family val="1"/>
      </rPr>
      <t>3</t>
    </r>
    <r>
      <rPr>
        <sz val="10"/>
        <color indexed="8"/>
        <rFont val="Times New Roman"/>
        <family val="1"/>
      </rPr>
      <t>/s) X 3600 s/h X Operating Schedule (h/d X d/w X w/y) X Emission Factor (mg/m</t>
    </r>
    <r>
      <rPr>
        <vertAlign val="superscript"/>
        <sz val="10"/>
        <color indexed="8"/>
        <rFont val="Times New Roman"/>
        <family val="1"/>
      </rPr>
      <t>3</t>
    </r>
    <r>
      <rPr>
        <sz val="10"/>
        <color indexed="8"/>
        <rFont val="Times New Roman"/>
        <family val="1"/>
      </rPr>
      <t>) / 1000000 mg/kg</t>
    </r>
  </si>
  <si>
    <r>
      <t>w/y X 20 mg/m</t>
    </r>
    <r>
      <rPr>
        <vertAlign val="superscript"/>
        <sz val="10"/>
        <color indexed="8"/>
        <rFont val="Times New Roman"/>
        <family val="1"/>
      </rPr>
      <t>3</t>
    </r>
    <r>
      <rPr>
        <sz val="10"/>
        <color indexed="8"/>
        <rFont val="Times New Roman"/>
        <family val="1"/>
      </rPr>
      <t xml:space="preserve"> / 1000000 mg/kg</t>
    </r>
  </si>
  <si>
    <t>Dust Collectors:</t>
  </si>
  <si>
    <t>- the airflow rate for dust collectors used near mixing areas</t>
  </si>
  <si>
    <t>- the operating schedule for dust collectors used near mixing areas</t>
  </si>
  <si>
    <t>Dust collector emission factors are provided in the Ontario Ministry of the Environment publication "Procedure for Preparing and ESDM Report" PIBS #3614e03, March 2009</t>
  </si>
  <si>
    <t>http://www.ene.gov.on.ca/envision/gp/3614e03.pdf</t>
  </si>
  <si>
    <t>Commercial Bakeries</t>
  </si>
  <si>
    <t>Silo ID</t>
  </si>
  <si>
    <t>Contents</t>
  </si>
  <si>
    <t>Example: Flour silo 1</t>
  </si>
  <si>
    <t>Silos</t>
  </si>
  <si>
    <t>lbs</t>
  </si>
  <si>
    <t>kg</t>
  </si>
  <si>
    <t>tons (imperial)</t>
  </si>
  <si>
    <t>tonnes (metric)</t>
  </si>
  <si>
    <t>Flour</t>
  </si>
  <si>
    <t>Sugar</t>
  </si>
  <si>
    <t>Salt</t>
  </si>
  <si>
    <t>Other</t>
  </si>
  <si>
    <t>Fills/month</t>
  </si>
  <si>
    <t>Density</t>
  </si>
  <si>
    <r>
      <t>(kg/m</t>
    </r>
    <r>
      <rPr>
        <b/>
        <vertAlign val="superscript"/>
        <sz val="10"/>
        <color indexed="8"/>
        <rFont val="Times New Roman"/>
        <family val="1"/>
      </rPr>
      <t>3</t>
    </r>
    <r>
      <rPr>
        <b/>
        <sz val="10"/>
        <color indexed="8"/>
        <rFont val="Times New Roman"/>
        <family val="1"/>
      </rPr>
      <t>)</t>
    </r>
  </si>
  <si>
    <t>Material</t>
  </si>
  <si>
    <r>
      <t>Density (kg/m</t>
    </r>
    <r>
      <rPr>
        <b/>
        <vertAlign val="superscript"/>
        <sz val="10"/>
        <color indexed="8"/>
        <rFont val="Times New Roman"/>
        <family val="1"/>
      </rPr>
      <t>3</t>
    </r>
    <r>
      <rPr>
        <b/>
        <sz val="10"/>
        <color indexed="8"/>
        <rFont val="Times New Roman"/>
        <family val="1"/>
      </rPr>
      <t>)</t>
    </r>
  </si>
  <si>
    <t>Fill Rate</t>
  </si>
  <si>
    <t>Capacity</t>
  </si>
  <si>
    <t>For a silo with 36000 kg of flour, filled 4 times a month:</t>
  </si>
  <si>
    <t>(kg)</t>
  </si>
  <si>
    <r>
      <t>(m</t>
    </r>
    <r>
      <rPr>
        <b/>
        <vertAlign val="superscript"/>
        <sz val="10"/>
        <color indexed="8"/>
        <rFont val="Times New Roman"/>
        <family val="1"/>
      </rPr>
      <t>3</t>
    </r>
    <r>
      <rPr>
        <b/>
        <sz val="10"/>
        <color indexed="8"/>
        <rFont val="Times New Roman"/>
        <family val="1"/>
      </rPr>
      <t>)</t>
    </r>
  </si>
  <si>
    <r>
      <t>(m</t>
    </r>
    <r>
      <rPr>
        <b/>
        <vertAlign val="superscript"/>
        <sz val="10"/>
        <rFont val="Times New Roman"/>
        <family val="1"/>
      </rPr>
      <t>3</t>
    </r>
    <r>
      <rPr>
        <b/>
        <sz val="10"/>
        <rFont val="Times New Roman"/>
        <family val="1"/>
      </rPr>
      <t>/yr)</t>
    </r>
  </si>
  <si>
    <r>
      <t>(mg/m</t>
    </r>
    <r>
      <rPr>
        <b/>
        <vertAlign val="superscript"/>
        <sz val="10"/>
        <rFont val="Times New Roman"/>
        <family val="1"/>
      </rPr>
      <t>3</t>
    </r>
    <r>
      <rPr>
        <b/>
        <sz val="10"/>
        <rFont val="Times New Roman"/>
        <family val="1"/>
      </rPr>
      <t>)</t>
    </r>
  </si>
  <si>
    <t>Example: Mixer 1 Dust Collector</t>
  </si>
  <si>
    <t>Baking with yeast</t>
  </si>
  <si>
    <t>Product</t>
  </si>
  <si>
    <t>Bulk Density of dry materials estimated using Powder and Bulk - Bulk Density Chart</t>
  </si>
  <si>
    <t>http://www.powderandbulk.com/resources/bulk_density/material_bulk_density_chart_a.htm</t>
  </si>
  <si>
    <t>Production</t>
  </si>
  <si>
    <t>Initial Yeast Added</t>
  </si>
  <si>
    <t>(%)</t>
  </si>
  <si>
    <t>Action Time</t>
  </si>
  <si>
    <t>(hours)</t>
  </si>
  <si>
    <t>Final Spike Yeast Added</t>
  </si>
  <si>
    <t>Spike Time</t>
  </si>
  <si>
    <t>Example: Rye Bread</t>
  </si>
  <si>
    <t>Units (per year)</t>
  </si>
  <si>
    <t>Baking</t>
  </si>
  <si>
    <t>Total VOCs</t>
  </si>
  <si>
    <t>(lb/ton)</t>
  </si>
  <si>
    <t>For 100,000 kg of bread baked, with 1.5% initial yeast added, with 1 hour action time, and no final spike</t>
  </si>
  <si>
    <t>0.95 X Initial Yeast (%) + 0.195 X Action time (h) - 0.51 X Final Spike (%) - 0.86 X Spike Time (h) + 1.9</t>
  </si>
  <si>
    <t>0.95 X 1.5 + 0.195 X 1 - 0.51 X 0 - 0.86 X 0 + 1.9</t>
  </si>
  <si>
    <t>VOC Emission Rate (kg/yr) =</t>
  </si>
  <si>
    <t>http://www.epa.gov/ttn/chief/ap42/ch09/final/c9s09-6.pdf</t>
  </si>
  <si>
    <t>VOCs</t>
  </si>
  <si>
    <t>Dry Ingredient Storage</t>
  </si>
  <si>
    <t>Dry Ingredient Conveying</t>
  </si>
  <si>
    <t>Proofing (for products with yeast)</t>
  </si>
  <si>
    <t>Ingredient Mixing</t>
  </si>
  <si>
    <t>Wet Ingredient Storage</t>
  </si>
  <si>
    <t>Wet Ingredient Conveying</t>
  </si>
  <si>
    <t>Natural Gas Fired Equipment (Ovens)</t>
  </si>
  <si>
    <t>Silos:</t>
  </si>
  <si>
    <t>Baking with yeast:</t>
  </si>
  <si>
    <t>- the capacity of each dry ingredient silo</t>
  </si>
  <si>
    <t>- the fill schedule for each dry ingredient silo</t>
  </si>
  <si>
    <t>- the quantity of each product containing yeast produced in the reporting year</t>
  </si>
  <si>
    <t>- the initial baker's percent yeast in the product</t>
  </si>
  <si>
    <t>- the action time for the initial yeast</t>
  </si>
  <si>
    <t>- the baker's percent of final spike yeast added</t>
  </si>
  <si>
    <t>- the action time for the final spike of yeast</t>
  </si>
  <si>
    <t>Number of Units</t>
  </si>
  <si>
    <t>Select units</t>
  </si>
  <si>
    <t>Select contents</t>
  </si>
  <si>
    <r>
      <t>Capacity (kg) / Density (kg/m</t>
    </r>
    <r>
      <rPr>
        <vertAlign val="superscript"/>
        <sz val="10"/>
        <color indexed="8"/>
        <rFont val="Times New Roman"/>
        <family val="1"/>
      </rPr>
      <t>3</t>
    </r>
    <r>
      <rPr>
        <sz val="10"/>
        <color indexed="8"/>
        <rFont val="Times New Roman"/>
        <family val="1"/>
      </rPr>
      <t>) X Fills/month X 12 months/year X Emission Factor (mg/m</t>
    </r>
    <r>
      <rPr>
        <vertAlign val="superscript"/>
        <sz val="10"/>
        <color indexed="8"/>
        <rFont val="Times New Roman"/>
        <family val="1"/>
      </rPr>
      <t>3</t>
    </r>
    <r>
      <rPr>
        <sz val="10"/>
        <color indexed="8"/>
        <rFont val="Times New Roman"/>
        <family val="1"/>
      </rPr>
      <t>) X 1 kg/1000000 mg</t>
    </r>
  </si>
  <si>
    <r>
      <t>36000 kg / 770 kg/m</t>
    </r>
    <r>
      <rPr>
        <vertAlign val="superscript"/>
        <sz val="10"/>
        <color indexed="8"/>
        <rFont val="Times New Roman"/>
        <family val="1"/>
      </rPr>
      <t>3</t>
    </r>
    <r>
      <rPr>
        <sz val="10"/>
        <color indexed="8"/>
        <rFont val="Times New Roman"/>
        <family val="1"/>
      </rPr>
      <t xml:space="preserve"> X 4 fills/month X 12 months X 20 mg/m</t>
    </r>
    <r>
      <rPr>
        <vertAlign val="superscript"/>
        <sz val="10"/>
        <color indexed="8"/>
        <rFont val="Times New Roman"/>
        <family val="1"/>
      </rPr>
      <t>3</t>
    </r>
    <r>
      <rPr>
        <sz val="10"/>
        <color indexed="8"/>
        <rFont val="Times New Roman"/>
        <family val="1"/>
      </rPr>
      <t xml:space="preserve"> X 1 kg / 1000000 mg</t>
    </r>
  </si>
  <si>
    <t>Silos and hoppers with filters (for dry ingredients storage only)</t>
  </si>
  <si>
    <t>Emission Factor (lb/ton) X 0.4536 kg/lb X Production (kg/yr) X 0.00112 ton/kg</t>
  </si>
  <si>
    <t>3.52 lb/ton X 0.4536 kg/lb X 100,000 kg/yr X 0.00112 ton/kg</t>
  </si>
  <si>
    <t>Internal Use Only</t>
  </si>
  <si>
    <r>
      <t>A)</t>
    </r>
    <r>
      <rPr>
        <sz val="12"/>
        <color indexed="8"/>
        <rFont val="Times New Roman"/>
        <family val="1"/>
      </rPr>
      <t xml:space="preserve"> the quantity of natural gas (NG)</t>
    </r>
  </si>
  <si>
    <r>
      <rPr>
        <b/>
        <sz val="12"/>
        <rFont val="Times New Roman"/>
        <family val="1"/>
      </rPr>
      <t>B)</t>
    </r>
    <r>
      <rPr>
        <sz val="12"/>
        <rFont val="Times New Roman"/>
        <family val="1"/>
      </rPr>
      <t xml:space="preserve"> the thermal input and operating schedule</t>
    </r>
  </si>
  <si>
    <r>
      <rPr>
        <b/>
        <sz val="12"/>
        <rFont val="Times New Roman"/>
        <family val="1"/>
      </rPr>
      <t>NOTE:</t>
    </r>
    <r>
      <rPr>
        <sz val="12"/>
        <rFont val="Times New Roman"/>
        <family val="1"/>
      </rPr>
      <t xml:space="preserve"> some of these may not apply to your facility</t>
    </r>
  </si>
  <si>
    <t>This page provides all the reference information for the emission factors and assumptions used in the Calculations page. Click on the links below to view the source documents.</t>
  </si>
  <si>
    <t>Please complete the INPUT table below</t>
  </si>
  <si>
    <r>
      <rPr>
        <b/>
        <sz val="12"/>
        <color indexed="8"/>
        <rFont val="Times New Roman"/>
        <family val="1"/>
      </rPr>
      <t xml:space="preserve">1. </t>
    </r>
    <r>
      <rPr>
        <sz val="12"/>
        <color indexed="8"/>
        <rFont val="Times New Roman"/>
        <family val="1"/>
      </rPr>
      <t xml:space="preserve">Click on the "Input-Output" Tab </t>
    </r>
  </si>
  <si>
    <r>
      <rPr>
        <b/>
        <sz val="12"/>
        <color indexed="8"/>
        <rFont val="Times New Roman"/>
        <family val="1"/>
      </rPr>
      <t xml:space="preserve">2. </t>
    </r>
    <r>
      <rPr>
        <sz val="12"/>
        <color indexed="8"/>
        <rFont val="Times New Roman"/>
        <family val="1"/>
      </rPr>
      <t>Fill out the appropriate amounts in the yellow boxes</t>
    </r>
  </si>
  <si>
    <r>
      <rPr>
        <b/>
        <sz val="12"/>
        <color indexed="8"/>
        <rFont val="Times New Roman"/>
        <family val="1"/>
      </rPr>
      <t>1.</t>
    </r>
    <r>
      <rPr>
        <sz val="12"/>
        <color indexed="8"/>
        <rFont val="Times New Roman"/>
        <family val="1"/>
      </rPr>
      <t xml:space="preserve"> Select the type of emission control equipment installed</t>
    </r>
  </si>
  <si>
    <r>
      <rPr>
        <b/>
        <sz val="12"/>
        <color indexed="8"/>
        <rFont val="Times New Roman"/>
        <family val="1"/>
      </rPr>
      <t xml:space="preserve">2. </t>
    </r>
    <r>
      <rPr>
        <sz val="12"/>
        <color indexed="8"/>
        <rFont val="Times New Roman"/>
        <family val="1"/>
      </rPr>
      <t xml:space="preserve">Enter the quantity of natural gas used during the reporting year </t>
    </r>
    <r>
      <rPr>
        <b/>
        <sz val="12"/>
        <color indexed="10"/>
        <rFont val="Times New Roman"/>
        <family val="1"/>
      </rPr>
      <t>OR</t>
    </r>
  </si>
  <si>
    <t>Select</t>
  </si>
  <si>
    <t>Input summary:</t>
  </si>
  <si>
    <t>Natural gas-fired equipment:</t>
  </si>
  <si>
    <r>
      <rPr>
        <b/>
        <sz val="12"/>
        <color indexed="8"/>
        <rFont val="Times New Roman"/>
        <family val="1"/>
      </rPr>
      <t xml:space="preserve">3. </t>
    </r>
    <r>
      <rPr>
        <sz val="12"/>
        <color indexed="8"/>
        <rFont val="Times New Roman"/>
        <family val="1"/>
      </rPr>
      <t>Enter the capacity (volume or mass) of each silo</t>
    </r>
  </si>
  <si>
    <r>
      <rPr>
        <b/>
        <sz val="12"/>
        <color indexed="8"/>
        <rFont val="Times New Roman"/>
        <family val="1"/>
      </rPr>
      <t xml:space="preserve">4. </t>
    </r>
    <r>
      <rPr>
        <sz val="12"/>
        <color indexed="8"/>
        <rFont val="Times New Roman"/>
        <family val="1"/>
      </rPr>
      <t>Enter the product stored in the silo</t>
    </r>
  </si>
  <si>
    <r>
      <rPr>
        <b/>
        <sz val="12"/>
        <color indexed="8"/>
        <rFont val="Times New Roman"/>
        <family val="1"/>
      </rPr>
      <t xml:space="preserve">5. </t>
    </r>
    <r>
      <rPr>
        <sz val="12"/>
        <color indexed="8"/>
        <rFont val="Times New Roman"/>
        <family val="1"/>
      </rPr>
      <t>Enter the number of times per month each silo is filled</t>
    </r>
  </si>
  <si>
    <r>
      <rPr>
        <b/>
        <sz val="12"/>
        <color indexed="8"/>
        <rFont val="Times New Roman"/>
        <family val="1"/>
      </rPr>
      <t xml:space="preserve">6. </t>
    </r>
    <r>
      <rPr>
        <sz val="12"/>
        <color indexed="8"/>
        <rFont val="Times New Roman"/>
        <family val="1"/>
      </rPr>
      <t>Enter the airflow rate for each dust collector used near ingredient mixing areas</t>
    </r>
  </si>
  <si>
    <r>
      <rPr>
        <b/>
        <sz val="12"/>
        <color indexed="8"/>
        <rFont val="Times New Roman"/>
        <family val="1"/>
      </rPr>
      <t xml:space="preserve">8. </t>
    </r>
    <r>
      <rPr>
        <sz val="12"/>
        <color indexed="8"/>
        <rFont val="Times New Roman"/>
        <family val="1"/>
      </rPr>
      <t>For each product containing yeast, enter the amount produced in the reporting year</t>
    </r>
  </si>
  <si>
    <r>
      <rPr>
        <b/>
        <sz val="12"/>
        <color indexed="8"/>
        <rFont val="Times New Roman"/>
        <family val="1"/>
      </rPr>
      <t xml:space="preserve">9. </t>
    </r>
    <r>
      <rPr>
        <sz val="12"/>
        <color indexed="8"/>
        <rFont val="Times New Roman"/>
        <family val="1"/>
      </rPr>
      <t>Enter the initial baker's percent of yeast in the product</t>
    </r>
  </si>
  <si>
    <r>
      <rPr>
        <b/>
        <sz val="12"/>
        <color indexed="8"/>
        <rFont val="Times New Roman"/>
        <family val="1"/>
      </rPr>
      <t xml:space="preserve">10. </t>
    </r>
    <r>
      <rPr>
        <sz val="12"/>
        <color indexed="8"/>
        <rFont val="Times New Roman"/>
        <family val="1"/>
      </rPr>
      <t>Enter the action time for the initial yeast</t>
    </r>
  </si>
  <si>
    <r>
      <rPr>
        <b/>
        <sz val="12"/>
        <color indexed="8"/>
        <rFont val="Times New Roman"/>
        <family val="1"/>
      </rPr>
      <t xml:space="preserve">11. </t>
    </r>
    <r>
      <rPr>
        <sz val="12"/>
        <color indexed="8"/>
        <rFont val="Times New Roman"/>
        <family val="1"/>
      </rPr>
      <t>Enter the baker's percent of yeast added in the final spike (if any)</t>
    </r>
  </si>
  <si>
    <r>
      <rPr>
        <b/>
        <sz val="12"/>
        <color indexed="8"/>
        <rFont val="Times New Roman"/>
        <family val="1"/>
      </rPr>
      <t xml:space="preserve">12. </t>
    </r>
    <r>
      <rPr>
        <sz val="12"/>
        <color indexed="8"/>
        <rFont val="Times New Roman"/>
        <family val="1"/>
      </rPr>
      <t>Enter the spike time for the final yeast added (if any)</t>
    </r>
  </si>
  <si>
    <t xml:space="preserve">   the operating schedule for all natural gas-fired equipment during the reporting year</t>
  </si>
  <si>
    <r>
      <t xml:space="preserve">   the total combined maximum thermal input for all natural gas-fired equipment </t>
    </r>
    <r>
      <rPr>
        <b/>
        <sz val="12"/>
        <color indexed="10"/>
        <rFont val="Times New Roman"/>
        <family val="1"/>
      </rPr>
      <t>AND</t>
    </r>
  </si>
  <si>
    <t>OUTPUT SUMMARY (Only ChemTRAC priority substances)</t>
  </si>
  <si>
    <t>ChemTRAC Priority Substances</t>
  </si>
  <si>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</si>
  <si>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Units Code</t>
  </si>
  <si>
    <t>Contents Code</t>
  </si>
  <si>
    <t>h/day</t>
  </si>
  <si>
    <t>days/ week</t>
  </si>
  <si>
    <t>VOC Emission Factor (lb/ton)* =</t>
  </si>
  <si>
    <t>* occasionally, this equation will result in a negative emission factor. Where this occurs, the calculator will use the Australian NPI emission factor of 0.83 kg VOC/tonne bread</t>
  </si>
  <si>
    <t>"Bread Baking", Section 9.9.6, 1997</t>
  </si>
  <si>
    <t>and the National Pollutant Inventory "Emission Estimation Techniques Manual for Bread Manufacturing", Version 1.1, June 2003</t>
  </si>
  <si>
    <t>http://www.npi.gov.au/publications/emission-estimation-technique/pubs/bakery.pdf</t>
  </si>
  <si>
    <t>* if you have a density for other products stored in silos, you may enter it here</t>
  </si>
  <si>
    <t>Copyright (C) 2010, City of Toronto</t>
  </si>
  <si>
    <t xml:space="preserve">•This page provides detailed calculations based on the information provided in the Input table. It also provides sample calculations and an assessment of emission factor data quality. </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</si>
  <si>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</si>
  <si>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    Enter the total combined maximum thermal input for all natural-gas fired equipment &amp; operating schedule</t>
  </si>
  <si>
    <r>
      <rPr>
        <b/>
        <sz val="12"/>
        <color indexed="8"/>
        <rFont val="Times New Roman"/>
        <family val="1"/>
      </rPr>
      <t>7.</t>
    </r>
    <r>
      <rPr>
        <sz val="12"/>
        <color indexed="8"/>
        <rFont val="Times New Roman"/>
        <family val="1"/>
      </rPr>
      <t xml:space="preserve"> Enter the operating schedule for each dust collector used near ingredient mixing areas</t>
    </r>
  </si>
  <si>
    <r>
      <rPr>
        <b/>
        <sz val="12"/>
        <color indexed="8"/>
        <rFont val="Times New Roman"/>
        <family val="1"/>
      </rPr>
      <t xml:space="preserve">3. </t>
    </r>
    <r>
      <rPr>
        <sz val="12"/>
        <color indexed="8"/>
        <rFont val="Times New Roman"/>
        <family val="1"/>
      </rPr>
      <t>Scroll down to view the Output Summary</t>
    </r>
  </si>
  <si>
    <t>Calculation Tool for</t>
  </si>
  <si>
    <t>This page contains necessary instructions that will help you use this calculator to estimate the amount of ChemTRAC priority substances and other chemicals that are manufactured, processed, otherwise used (MPO) and released in commercial bakeries.</t>
  </si>
  <si>
    <t xml:space="preserve">This table gives you the estimated quantity of ChemTRAC substances your facility manufacture, processed, otherwise used and released for the reporting year. </t>
  </si>
  <si>
    <t>Total MPO and Releases:</t>
  </si>
  <si>
    <t>• This page gathers information related to the processes at your facility and shows the estimated amounts of substances manufactured, processed, otherwise used (MPO) or released.</t>
  </si>
  <si>
    <t>This page provides a summary of the estimated quantities of all ChemTRAC priority substances manufactured, processed, otherwise used (MPO) and/or released.</t>
  </si>
  <si>
    <r>
      <t>Definitions</t>
    </r>
    <r>
      <rPr>
        <b/>
        <vertAlign val="superscript"/>
        <sz val="12"/>
        <rFont val="Times New Roman"/>
        <family val="1"/>
      </rPr>
      <t>1</t>
    </r>
  </si>
  <si>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</si>
  <si>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</si>
  <si>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</si>
  <si>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</si>
  <si>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Released to Air</t>
  </si>
  <si>
    <t>Manufactured</t>
  </si>
  <si>
    <t>Processed</t>
  </si>
  <si>
    <t>Otherwise Used</t>
  </si>
  <si>
    <t>Quantity (kg/yr)</t>
  </si>
  <si>
    <t>If your facility has other activities or sources that use or release ChemTRAC priority substances, then you need to calculate the amounts of chemicals for these activities as well. Please go to  the ChemTRAC website for other calculators and more information.</t>
  </si>
  <si>
    <t>• This page provides a process flow diagram that shows examples of the steps that could be involved in commercial bakeries, and identifies process steps where ChemTRAC priority substances could be manufactured, processed, otherwise used (MPO) and/or released. 
•  Not all facilities will follow all of these steps in this exact order. 
• Not all facilities will have contaminant releases at the process steps identified, and some may have contaminant releases at steps which have not been identified in this diagram.</t>
  </si>
  <si>
    <r>
      <t>Released to Air</t>
    </r>
    <r>
      <rPr>
        <b/>
        <vertAlign val="superscript"/>
        <sz val="12"/>
        <color indexed="8"/>
        <rFont val="Times New Roman"/>
        <family val="1"/>
      </rPr>
      <t>1</t>
    </r>
  </si>
  <si>
    <r>
      <t>Otherwise Used</t>
    </r>
    <r>
      <rPr>
        <b/>
        <vertAlign val="superscript"/>
        <sz val="12"/>
        <color indexed="8"/>
        <rFont val="Times New Roman"/>
        <family val="1"/>
      </rPr>
      <t>1</t>
    </r>
  </si>
  <si>
    <r>
      <t>Manufactured</t>
    </r>
    <r>
      <rPr>
        <b/>
        <vertAlign val="superscript"/>
        <sz val="12"/>
        <color indexed="8"/>
        <rFont val="Times New Roman"/>
        <family val="1"/>
      </rPr>
      <t>1</t>
    </r>
  </si>
  <si>
    <t>Cadmium, and its compounds</t>
  </si>
  <si>
    <t>Chromium (non-hexavalent), and its cmpds</t>
  </si>
  <si>
    <t>Lead, and its compounds</t>
  </si>
  <si>
    <t>Manganese, and its compounds</t>
  </si>
  <si>
    <t>Mercury, and its compounds</t>
  </si>
  <si>
    <t>Nickel, and its compounds</t>
  </si>
  <si>
    <t>Nitrogen Oxides (NOx)</t>
  </si>
  <si>
    <t>Volatile Organic Compounds (VOCs)</t>
  </si>
  <si>
    <t>Chromium (non-hexavalent), and its compounds</t>
  </si>
  <si>
    <r>
      <t>Processed</t>
    </r>
    <r>
      <rPr>
        <b/>
        <vertAlign val="superscript"/>
        <sz val="12"/>
        <color indexed="8"/>
        <rFont val="Times New Roman"/>
        <family val="1"/>
      </rPr>
      <t>1</t>
    </r>
  </si>
  <si>
    <r>
      <t xml:space="preserve">- the type of emissions control equipment installed on natural gas-fired equipment
- the quantity of natural gas used during the reporting year </t>
    </r>
    <r>
      <rPr>
        <b/>
        <sz val="12"/>
        <color indexed="10"/>
        <rFont val="Times New Roman"/>
        <family val="1"/>
      </rPr>
      <t>OR</t>
    </r>
  </si>
  <si>
    <r>
      <t xml:space="preserve">• You may use the  </t>
    </r>
    <r>
      <rPr>
        <b/>
        <sz val="12"/>
        <color indexed="8"/>
        <rFont val="Times New Roman"/>
        <family val="1"/>
      </rPr>
      <t>Calculation of Totals</t>
    </r>
    <r>
      <rPr>
        <sz val="12"/>
        <rFont val="Times New Roman"/>
        <family val="1"/>
      </rPr>
      <t xml:space="preserve"> spreadsheet to calculate the total.</t>
    </r>
  </si>
  <si>
    <t>• Please provide all the information requested in the yellow cells. If a section does not apply to your facility, leave it blank.</t>
  </si>
  <si>
    <t xml:space="preserve">• To determine if you need to report, add the amounts shown in the Output Summary table to any other MPOs and releases from other processes or sources, if any, in your facility. Then compare the total to the reporting thresholds. </t>
  </si>
  <si>
    <t>Once you have your estimates for activiti(es) or process(es), enter the amounts of MPO and release of each substance from each process into the "Calculation of Totals" calculator (available at www.toronto.ca/chemtrac) to determine if you need to report.</t>
  </si>
  <si>
    <t>Version 3.1; Last updated: June 6, 2013 by YS, JL,ZI,AK</t>
  </si>
  <si>
    <r>
      <t xml:space="preserve">Please complete ONLY   A </t>
    </r>
    <r>
      <rPr>
        <b/>
        <sz val="12"/>
        <color indexed="10"/>
        <rFont val="Times New Roman"/>
        <family val="1"/>
      </rPr>
      <t>or</t>
    </r>
    <r>
      <rPr>
        <b/>
        <sz val="12"/>
        <color indexed="8"/>
        <rFont val="Times New Roman"/>
        <family val="1"/>
      </rPr>
      <t xml:space="preserve"> B</t>
    </r>
  </si>
  <si>
    <r>
      <rPr>
        <vertAlign val="superscript"/>
        <sz val="11"/>
        <rFont val="Times New Roman"/>
        <family val="1"/>
      </rPr>
      <t>1</t>
    </r>
    <r>
      <rPr>
        <sz val="11"/>
        <rFont val="Times New Roman"/>
        <family val="1"/>
      </rPr>
      <t xml:space="preserve"> Definitions available in the References tab</t>
    </r>
  </si>
  <si>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sz val="11"/>
        <color indexed="48"/>
        <rFont val="Times New Roman"/>
        <family val="1"/>
      </rPr>
      <t>ChemTRAC website</t>
    </r>
    <r>
      <rPr>
        <sz val="11"/>
        <color indexed="8"/>
        <rFont val="Times New Roman"/>
        <family val="1"/>
      </rPr>
      <t>.</t>
    </r>
  </si>
  <si>
    <t>Input-Output</t>
  </si>
</sst>
</file>

<file path=xl/styles.xml><?xml version="1.0" encoding="utf-8"?>
<styleSheet xmlns="http://schemas.openxmlformats.org/spreadsheetml/2006/main">
  <numFmts count="11">
    <numFmt numFmtId="164" formatCode="#,##0.0"/>
    <numFmt numFmtId="165" formatCode="0.0000"/>
    <numFmt numFmtId="166" formatCode="0.0"/>
    <numFmt numFmtId="167" formatCode="0.00\ &quot;kg/yr&quot;"/>
    <numFmt numFmtId="168" formatCode="#,##0.0\ &quot;kg/yr&quot;"/>
    <numFmt numFmtId="169" formatCode="0\ &quot;h/d&quot;"/>
    <numFmt numFmtId="170" formatCode="0\ &quot;d/w X&quot;"/>
    <numFmt numFmtId="171" formatCode="0\ &quot;kg / &quot;"/>
    <numFmt numFmtId="172" formatCode="0.00\ &quot;lb/ton&quot;"/>
    <numFmt numFmtId="173" formatCode="0\ &quot;kg/yr&quot;"/>
    <numFmt numFmtId="174" formatCode="0&quot;*&quot;"/>
  </numFmts>
  <fonts count="39">
    <font>
      <sz val="10"/>
      <color indexed="8"/>
      <name val="ARIAL"/>
      <charset val="1"/>
    </font>
    <font>
      <u/>
      <sz val="10"/>
      <color indexed="12"/>
      <name val="Arial"/>
      <family val="2"/>
    </font>
    <font>
      <sz val="10"/>
      <name val="Arial"/>
      <family val="2"/>
    </font>
    <font>
      <sz val="10"/>
      <name val="Times New Roman"/>
      <family val="1"/>
    </font>
    <font>
      <sz val="10"/>
      <name val="Times New Roman"/>
      <family val="1"/>
    </font>
    <font>
      <b/>
      <sz val="10"/>
      <name val="Times New Roman"/>
      <family val="1"/>
    </font>
    <font>
      <vertAlign val="superscript"/>
      <sz val="10"/>
      <name val="Times New Roman"/>
      <family val="1"/>
    </font>
    <font>
      <sz val="10"/>
      <color indexed="8"/>
      <name val="Times New Roman"/>
      <family val="1"/>
    </font>
    <font>
      <vertAlign val="superscript"/>
      <sz val="10"/>
      <color indexed="8"/>
      <name val="Times New Roman"/>
      <family val="1"/>
    </font>
    <font>
      <b/>
      <sz val="10"/>
      <color indexed="8"/>
      <name val="Times New Roman"/>
      <family val="1"/>
    </font>
    <font>
      <sz val="12"/>
      <color indexed="8"/>
      <name val="Times New Roman"/>
      <family val="1"/>
    </font>
    <font>
      <sz val="12"/>
      <name val="Times New Roman"/>
      <family val="1"/>
    </font>
    <font>
      <b/>
      <sz val="12"/>
      <color indexed="8"/>
      <name val="Times New Roman"/>
      <family val="1"/>
    </font>
    <font>
      <b/>
      <sz val="16"/>
      <color indexed="8"/>
      <name val="Times New Roman"/>
      <family val="1"/>
    </font>
    <font>
      <b/>
      <sz val="14"/>
      <color indexed="8"/>
      <name val="Times New Roman"/>
      <family val="1"/>
    </font>
    <font>
      <b/>
      <sz val="12"/>
      <name val="Times New Roman"/>
      <family val="1"/>
    </font>
    <font>
      <u/>
      <sz val="12"/>
      <color indexed="12"/>
      <name val="Times New Roman"/>
      <family val="1"/>
    </font>
    <font>
      <b/>
      <vertAlign val="superscript"/>
      <sz val="10"/>
      <name val="Times New Roman"/>
      <family val="1"/>
    </font>
    <font>
      <sz val="12"/>
      <color indexed="10"/>
      <name val="Times New Roman"/>
      <family val="1"/>
    </font>
    <font>
      <sz val="12"/>
      <color indexed="8"/>
      <name val="Calibri"/>
      <family val="2"/>
    </font>
    <font>
      <b/>
      <vertAlign val="superscript"/>
      <sz val="10"/>
      <color indexed="8"/>
      <name val="Times New Roman"/>
      <family val="1"/>
    </font>
    <font>
      <i/>
      <sz val="12"/>
      <color indexed="8"/>
      <name val="Times New Roman"/>
      <family val="1"/>
    </font>
    <font>
      <sz val="12"/>
      <name val="Arial"/>
      <family val="2"/>
    </font>
    <font>
      <sz val="8"/>
      <color indexed="8"/>
      <name val="Calibri"/>
      <family val="2"/>
    </font>
    <font>
      <b/>
      <sz val="12"/>
      <color indexed="10"/>
      <name val="Times New Roman"/>
      <family val="1"/>
    </font>
    <font>
      <b/>
      <i/>
      <sz val="12"/>
      <name val="Times New Roman"/>
      <family val="1"/>
    </font>
    <font>
      <i/>
      <sz val="12"/>
      <name val="Times New Roman"/>
      <family val="1"/>
    </font>
    <font>
      <b/>
      <vertAlign val="superscript"/>
      <sz val="12"/>
      <name val="Times New Roman"/>
      <family val="1"/>
    </font>
    <font>
      <sz val="11"/>
      <name val="Times New Roman"/>
      <family val="1"/>
    </font>
    <font>
      <b/>
      <vertAlign val="superscript"/>
      <sz val="12"/>
      <color indexed="8"/>
      <name val="Times New Roman"/>
      <family val="1"/>
    </font>
    <font>
      <sz val="12"/>
      <color theme="1"/>
      <name val="Times New Roman"/>
      <family val="1"/>
    </font>
    <font>
      <b/>
      <sz val="12"/>
      <color rgb="FFFF0000"/>
      <name val="Times New Roman"/>
      <family val="1"/>
    </font>
    <font>
      <u/>
      <sz val="12"/>
      <color theme="10"/>
      <name val="Times New Roman"/>
      <family val="1"/>
    </font>
    <font>
      <vertAlign val="superscript"/>
      <sz val="11"/>
      <name val="Times New Roman"/>
      <family val="1"/>
    </font>
    <font>
      <sz val="11"/>
      <color indexed="8"/>
      <name val="Times New Roman"/>
      <family val="1"/>
    </font>
    <font>
      <sz val="12"/>
      <color indexed="8"/>
      <name val="Arial"/>
      <family val="2"/>
    </font>
    <font>
      <sz val="11"/>
      <color theme="1"/>
      <name val="Times New Roman"/>
      <family val="1"/>
    </font>
    <font>
      <vertAlign val="superscript"/>
      <sz val="11"/>
      <color indexed="8"/>
      <name val="Times New Roman"/>
      <family val="1"/>
    </font>
    <font>
      <u/>
      <sz val="11"/>
      <color indexed="48"/>
      <name val="Times New Roman"/>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B6DDE8"/>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DashDotDot">
        <color indexed="64"/>
      </left>
      <right style="mediumDashDotDot">
        <color indexed="64"/>
      </right>
      <top style="mediumDashDotDot">
        <color indexed="64"/>
      </top>
      <bottom style="mediumDashDotDot">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thin">
        <color indexed="64"/>
      </right>
      <top style="medium">
        <color indexed="64"/>
      </top>
      <bottom style="medium">
        <color indexed="64"/>
      </bottom>
      <diagonal/>
    </border>
  </borders>
  <cellStyleXfs count="5">
    <xf numFmtId="0" fontId="0" fillId="0" borderId="0">
      <alignment vertical="top"/>
    </xf>
    <xf numFmtId="0" fontId="1" fillId="0" borderId="0" applyNumberFormat="0" applyFill="0" applyBorder="0" applyAlignment="0" applyProtection="0">
      <alignment vertical="top"/>
      <protection locked="0"/>
    </xf>
    <xf numFmtId="0" fontId="2" fillId="0" borderId="0"/>
    <xf numFmtId="0" fontId="2" fillId="0" borderId="0"/>
    <xf numFmtId="0" fontId="3" fillId="0" borderId="0"/>
  </cellStyleXfs>
  <cellXfs count="519">
    <xf numFmtId="0" fontId="0" fillId="0" borderId="0" xfId="0">
      <alignment vertical="top"/>
    </xf>
    <xf numFmtId="0" fontId="7" fillId="3" borderId="0" xfId="0" applyFont="1" applyFill="1">
      <alignment vertical="top"/>
    </xf>
    <xf numFmtId="0" fontId="10" fillId="3" borderId="0" xfId="0" applyFont="1" applyFill="1" applyAlignment="1"/>
    <xf numFmtId="0" fontId="10" fillId="3" borderId="0" xfId="0" applyFont="1" applyFill="1" applyBorder="1" applyAlignment="1">
      <alignment horizontal="center"/>
    </xf>
    <xf numFmtId="0" fontId="12" fillId="4" borderId="1" xfId="0" applyFont="1" applyFill="1" applyBorder="1" applyAlignment="1"/>
    <xf numFmtId="0" fontId="10" fillId="5" borderId="2" xfId="0" applyFont="1" applyFill="1" applyBorder="1" applyAlignment="1"/>
    <xf numFmtId="0" fontId="10" fillId="5" borderId="1" xfId="0" applyFont="1" applyFill="1" applyBorder="1" applyAlignment="1"/>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0" fillId="5" borderId="6" xfId="0" applyFont="1" applyFill="1" applyBorder="1" applyAlignment="1"/>
    <xf numFmtId="0" fontId="10" fillId="5" borderId="7" xfId="0" applyFont="1" applyFill="1" applyBorder="1" applyAlignment="1"/>
    <xf numFmtId="0" fontId="10" fillId="5" borderId="8" xfId="0" applyFont="1" applyFill="1" applyBorder="1" applyAlignment="1"/>
    <xf numFmtId="0" fontId="10" fillId="6" borderId="9" xfId="0" applyFont="1" applyFill="1" applyBorder="1" applyAlignment="1"/>
    <xf numFmtId="0" fontId="10" fillId="6" borderId="10" xfId="0" applyFont="1" applyFill="1" applyBorder="1" applyAlignment="1"/>
    <xf numFmtId="0" fontId="10" fillId="6" borderId="4" xfId="0" applyFont="1" applyFill="1" applyBorder="1" applyAlignment="1"/>
    <xf numFmtId="0" fontId="10" fillId="6" borderId="0" xfId="0" applyFont="1" applyFill="1" applyBorder="1" applyAlignment="1"/>
    <xf numFmtId="0" fontId="10" fillId="6" borderId="5" xfId="0" applyFont="1" applyFill="1" applyBorder="1" applyAlignment="1"/>
    <xf numFmtId="0" fontId="10" fillId="6" borderId="11" xfId="0" applyFont="1" applyFill="1" applyBorder="1" applyAlignment="1"/>
    <xf numFmtId="0" fontId="10" fillId="6" borderId="12" xfId="0" applyFont="1" applyFill="1" applyBorder="1" applyAlignment="1"/>
    <xf numFmtId="0" fontId="10" fillId="6" borderId="6" xfId="0" applyFont="1" applyFill="1" applyBorder="1" applyAlignment="1"/>
    <xf numFmtId="0" fontId="10" fillId="6" borderId="13" xfId="0" applyFont="1" applyFill="1" applyBorder="1" applyAlignment="1"/>
    <xf numFmtId="0" fontId="10" fillId="6" borderId="14" xfId="0" applyFont="1" applyFill="1" applyBorder="1" applyAlignment="1"/>
    <xf numFmtId="0" fontId="10" fillId="6" borderId="15" xfId="0" applyFont="1" applyFill="1" applyBorder="1" applyAlignment="1"/>
    <xf numFmtId="0" fontId="10" fillId="6" borderId="16" xfId="0" applyFont="1" applyFill="1" applyBorder="1" applyAlignment="1"/>
    <xf numFmtId="0" fontId="0" fillId="3" borderId="0" xfId="0" applyFill="1">
      <alignment vertical="top"/>
    </xf>
    <xf numFmtId="0" fontId="4" fillId="3" borderId="0" xfId="2" applyFont="1" applyFill="1"/>
    <xf numFmtId="0" fontId="4" fillId="3" borderId="0" xfId="2" applyFont="1" applyFill="1" applyAlignment="1">
      <alignment horizontal="center"/>
    </xf>
    <xf numFmtId="0" fontId="5" fillId="3" borderId="0" xfId="2" applyFont="1" applyFill="1"/>
    <xf numFmtId="3" fontId="4" fillId="3" borderId="0" xfId="2" applyNumberFormat="1" applyFont="1" applyFill="1"/>
    <xf numFmtId="0" fontId="4" fillId="3" borderId="0" xfId="2" applyFont="1" applyFill="1" applyAlignment="1">
      <alignment horizontal="left"/>
    </xf>
    <xf numFmtId="0" fontId="4" fillId="3" borderId="0" xfId="4" applyFont="1" applyFill="1" applyAlignment="1">
      <alignment horizontal="center"/>
    </xf>
    <xf numFmtId="3" fontId="4" fillId="3" borderId="0" xfId="2" applyNumberFormat="1" applyFont="1" applyFill="1" applyBorder="1"/>
    <xf numFmtId="0" fontId="4" fillId="3" borderId="0" xfId="4" applyFont="1" applyFill="1" applyBorder="1"/>
    <xf numFmtId="0" fontId="4" fillId="3" borderId="0" xfId="4" applyFont="1" applyFill="1" applyBorder="1" applyAlignment="1">
      <alignment horizontal="center"/>
    </xf>
    <xf numFmtId="3" fontId="4" fillId="3" borderId="0" xfId="4" applyNumberFormat="1" applyFont="1" applyFill="1" applyBorder="1" applyAlignment="1">
      <alignment horizontal="center"/>
    </xf>
    <xf numFmtId="0" fontId="4" fillId="3" borderId="0" xfId="4" applyFont="1" applyFill="1"/>
    <xf numFmtId="0" fontId="5" fillId="3" borderId="2" xfId="4" applyFont="1" applyFill="1" applyBorder="1" applyAlignment="1">
      <alignment horizontal="left"/>
    </xf>
    <xf numFmtId="0" fontId="5" fillId="3" borderId="17" xfId="4" applyFont="1" applyFill="1" applyBorder="1" applyAlignment="1">
      <alignment horizontal="center"/>
    </xf>
    <xf numFmtId="3" fontId="5" fillId="3" borderId="1" xfId="4" applyNumberFormat="1" applyFont="1" applyFill="1" applyBorder="1" applyAlignment="1">
      <alignment horizontal="center"/>
    </xf>
    <xf numFmtId="0" fontId="4" fillId="3" borderId="18" xfId="4" applyFont="1" applyFill="1" applyBorder="1"/>
    <xf numFmtId="0" fontId="5" fillId="3" borderId="4" xfId="4" applyFont="1" applyFill="1" applyBorder="1" applyAlignment="1">
      <alignment horizontal="left"/>
    </xf>
    <xf numFmtId="0" fontId="5" fillId="3" borderId="19" xfId="4" applyFont="1" applyFill="1" applyBorder="1" applyAlignment="1">
      <alignment horizontal="center"/>
    </xf>
    <xf numFmtId="3" fontId="5" fillId="3" borderId="0" xfId="4" applyNumberFormat="1" applyFont="1" applyFill="1" applyBorder="1" applyAlignment="1">
      <alignment horizontal="center"/>
    </xf>
    <xf numFmtId="0" fontId="4" fillId="3" borderId="20" xfId="4" applyFont="1" applyFill="1" applyBorder="1"/>
    <xf numFmtId="0" fontId="5" fillId="3" borderId="21" xfId="4" applyFont="1" applyFill="1" applyBorder="1" applyAlignment="1">
      <alignment horizontal="center"/>
    </xf>
    <xf numFmtId="0" fontId="5" fillId="3" borderId="22" xfId="4" applyFont="1" applyFill="1" applyBorder="1" applyAlignment="1">
      <alignment horizontal="center"/>
    </xf>
    <xf numFmtId="0" fontId="4" fillId="3" borderId="4" xfId="4" applyFont="1" applyFill="1" applyBorder="1" applyAlignment="1">
      <alignment horizontal="center"/>
    </xf>
    <xf numFmtId="0" fontId="4" fillId="3" borderId="19" xfId="4" applyFont="1" applyFill="1" applyBorder="1" applyAlignment="1">
      <alignment horizontal="center"/>
    </xf>
    <xf numFmtId="0" fontId="4" fillId="3" borderId="23" xfId="4" applyFont="1" applyFill="1" applyBorder="1" applyAlignment="1">
      <alignment horizontal="center"/>
    </xf>
    <xf numFmtId="0" fontId="4" fillId="3" borderId="24" xfId="4" applyFont="1" applyFill="1" applyBorder="1" applyAlignment="1">
      <alignment horizontal="center"/>
    </xf>
    <xf numFmtId="0" fontId="4" fillId="3" borderId="25" xfId="4" applyFont="1" applyFill="1" applyBorder="1" applyAlignment="1">
      <alignment horizontal="center"/>
    </xf>
    <xf numFmtId="0" fontId="4" fillId="3" borderId="26" xfId="4" applyFont="1" applyFill="1" applyBorder="1" applyAlignment="1">
      <alignment horizontal="center"/>
    </xf>
    <xf numFmtId="0" fontId="4" fillId="3" borderId="26" xfId="2" applyFont="1" applyFill="1" applyBorder="1" applyAlignment="1">
      <alignment horizontal="center"/>
    </xf>
    <xf numFmtId="0" fontId="4" fillId="3" borderId="4" xfId="4" applyFont="1" applyFill="1" applyBorder="1" applyAlignment="1">
      <alignment horizontal="left"/>
    </xf>
    <xf numFmtId="0" fontId="4" fillId="3" borderId="0" xfId="4" applyFont="1" applyFill="1" applyBorder="1" applyAlignment="1">
      <alignment horizontal="left"/>
    </xf>
    <xf numFmtId="164" fontId="4" fillId="3" borderId="0" xfId="4" applyNumberFormat="1" applyFont="1" applyFill="1" applyBorder="1" applyAlignment="1">
      <alignment horizontal="center"/>
    </xf>
    <xf numFmtId="0" fontId="4" fillId="3" borderId="4" xfId="4" quotePrefix="1" applyFont="1" applyFill="1" applyBorder="1" applyAlignment="1">
      <alignment horizontal="left"/>
    </xf>
    <xf numFmtId="0" fontId="4" fillId="3" borderId="19" xfId="4" quotePrefix="1" applyFont="1" applyFill="1" applyBorder="1" applyAlignment="1">
      <alignment horizontal="center"/>
    </xf>
    <xf numFmtId="3" fontId="4" fillId="3" borderId="25" xfId="4" applyNumberFormat="1" applyFont="1" applyFill="1" applyBorder="1" applyAlignment="1">
      <alignment horizontal="center"/>
    </xf>
    <xf numFmtId="3" fontId="4" fillId="3" borderId="26" xfId="4" applyNumberFormat="1" applyFont="1" applyFill="1" applyBorder="1" applyAlignment="1">
      <alignment horizontal="center"/>
    </xf>
    <xf numFmtId="165" fontId="4" fillId="3" borderId="25" xfId="4" applyNumberFormat="1" applyFont="1" applyFill="1" applyBorder="1" applyAlignment="1">
      <alignment horizontal="center"/>
    </xf>
    <xf numFmtId="165" fontId="4" fillId="3" borderId="26" xfId="4" applyNumberFormat="1" applyFont="1" applyFill="1" applyBorder="1" applyAlignment="1">
      <alignment horizontal="center"/>
    </xf>
    <xf numFmtId="0" fontId="4" fillId="3" borderId="20" xfId="4" applyFont="1" applyFill="1" applyBorder="1" applyAlignment="1">
      <alignment horizontal="center"/>
    </xf>
    <xf numFmtId="0" fontId="4" fillId="3" borderId="26" xfId="4" applyFont="1" applyFill="1" applyBorder="1" applyAlignment="1">
      <alignment horizontal="left"/>
    </xf>
    <xf numFmtId="11" fontId="4" fillId="3" borderId="0" xfId="4" applyNumberFormat="1" applyFont="1" applyFill="1" applyBorder="1" applyAlignment="1">
      <alignment horizontal="center"/>
    </xf>
    <xf numFmtId="0" fontId="4" fillId="3" borderId="0" xfId="4" applyFont="1" applyFill="1" applyBorder="1" applyAlignment="1">
      <alignment horizontal="right"/>
    </xf>
    <xf numFmtId="0" fontId="4" fillId="3" borderId="26" xfId="4" applyFont="1" applyFill="1" applyBorder="1" applyAlignment="1">
      <alignment horizontal="right"/>
    </xf>
    <xf numFmtId="0" fontId="4" fillId="3" borderId="25" xfId="4" quotePrefix="1" applyFont="1" applyFill="1" applyBorder="1" applyAlignment="1">
      <alignment horizontal="center"/>
    </xf>
    <xf numFmtId="11" fontId="4" fillId="3" borderId="19" xfId="4" applyNumberFormat="1" applyFont="1" applyFill="1" applyBorder="1" applyAlignment="1">
      <alignment horizontal="center"/>
    </xf>
    <xf numFmtId="0" fontId="4" fillId="3" borderId="6" xfId="4" applyFont="1" applyFill="1" applyBorder="1" applyAlignment="1">
      <alignment horizontal="left"/>
    </xf>
    <xf numFmtId="0" fontId="4" fillId="3" borderId="21" xfId="4" applyFont="1" applyFill="1" applyBorder="1" applyAlignment="1">
      <alignment horizontal="center"/>
    </xf>
    <xf numFmtId="0" fontId="4" fillId="3" borderId="27" xfId="4" applyFont="1" applyFill="1" applyBorder="1" applyAlignment="1">
      <alignment horizontal="right"/>
    </xf>
    <xf numFmtId="0" fontId="4" fillId="3" borderId="28" xfId="4" applyFont="1" applyFill="1" applyBorder="1" applyAlignment="1">
      <alignment horizontal="center"/>
    </xf>
    <xf numFmtId="11" fontId="4" fillId="3" borderId="21" xfId="4" applyNumberFormat="1" applyFont="1" applyFill="1" applyBorder="1" applyAlignment="1">
      <alignment horizontal="center"/>
    </xf>
    <xf numFmtId="0" fontId="4" fillId="3" borderId="27" xfId="2" applyFont="1" applyFill="1" applyBorder="1" applyAlignment="1">
      <alignment horizontal="center"/>
    </xf>
    <xf numFmtId="0" fontId="4" fillId="3" borderId="22" xfId="4" applyFont="1" applyFill="1" applyBorder="1"/>
    <xf numFmtId="0" fontId="4" fillId="3" borderId="0" xfId="3" applyFont="1" applyFill="1" applyAlignment="1"/>
    <xf numFmtId="3" fontId="4" fillId="3" borderId="0" xfId="4" applyNumberFormat="1" applyFont="1" applyFill="1"/>
    <xf numFmtId="3" fontId="4" fillId="3" borderId="0" xfId="4" applyNumberFormat="1" applyFont="1" applyFill="1" applyBorder="1"/>
    <xf numFmtId="0" fontId="4" fillId="3" borderId="0" xfId="3" applyFont="1" applyFill="1" applyBorder="1" applyAlignment="1"/>
    <xf numFmtId="0" fontId="9" fillId="3" borderId="0" xfId="0" applyFont="1" applyFill="1">
      <alignment vertical="top"/>
    </xf>
    <xf numFmtId="0" fontId="7" fillId="3" borderId="0" xfId="0" applyFont="1" applyFill="1" applyBorder="1">
      <alignment vertical="top"/>
    </xf>
    <xf numFmtId="0" fontId="7" fillId="3" borderId="0" xfId="0" applyFont="1" applyFill="1" applyAlignment="1">
      <alignment horizontal="right"/>
    </xf>
    <xf numFmtId="0" fontId="7" fillId="3" borderId="0" xfId="0" applyFont="1" applyFill="1" applyAlignment="1"/>
    <xf numFmtId="3" fontId="7" fillId="3" borderId="0" xfId="0" applyNumberFormat="1" applyFont="1" applyFill="1" applyAlignment="1">
      <alignment horizontal="center"/>
    </xf>
    <xf numFmtId="168" fontId="7" fillId="3" borderId="0" xfId="0" applyNumberFormat="1" applyFont="1" applyFill="1" applyAlignment="1">
      <alignment horizontal="left" vertical="top"/>
    </xf>
    <xf numFmtId="0" fontId="10" fillId="3" borderId="0" xfId="0" applyFont="1" applyFill="1" applyAlignment="1">
      <alignment horizontal="center"/>
    </xf>
    <xf numFmtId="0" fontId="10" fillId="4" borderId="2" xfId="0" applyFont="1" applyFill="1" applyBorder="1" applyAlignment="1"/>
    <xf numFmtId="0" fontId="10" fillId="4" borderId="1" xfId="0" applyFont="1" applyFill="1" applyBorder="1" applyAlignment="1"/>
    <xf numFmtId="0" fontId="10" fillId="4" borderId="3" xfId="0" applyFont="1" applyFill="1" applyBorder="1" applyAlignment="1"/>
    <xf numFmtId="0" fontId="10" fillId="4" borderId="4" xfId="0" applyFont="1" applyFill="1" applyBorder="1" applyAlignment="1"/>
    <xf numFmtId="0" fontId="10" fillId="4" borderId="5" xfId="0" applyFont="1" applyFill="1" applyBorder="1" applyAlignment="1"/>
    <xf numFmtId="0" fontId="10"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1" fillId="7" borderId="29" xfId="4" quotePrefix="1" applyFont="1" applyFill="1" applyBorder="1" applyAlignment="1">
      <alignment horizontal="left"/>
    </xf>
    <xf numFmtId="0" fontId="11" fillId="7" borderId="29" xfId="4" applyFont="1" applyFill="1" applyBorder="1" applyAlignment="1">
      <alignment horizontal="left"/>
    </xf>
    <xf numFmtId="0" fontId="11" fillId="7" borderId="30" xfId="4" applyFont="1" applyFill="1" applyBorder="1" applyAlignment="1">
      <alignment horizontal="left"/>
    </xf>
    <xf numFmtId="0" fontId="13" fillId="3" borderId="0" xfId="0" applyFont="1" applyFill="1" applyAlignment="1">
      <alignment horizontal="justify"/>
    </xf>
    <xf numFmtId="0" fontId="7" fillId="3" borderId="0" xfId="0" applyFont="1" applyFill="1" applyAlignment="1">
      <alignment horizontal="justify"/>
    </xf>
    <xf numFmtId="0" fontId="0" fillId="3" borderId="0" xfId="0" applyFill="1" applyAlignment="1"/>
    <xf numFmtId="0" fontId="10" fillId="5" borderId="6" xfId="0" applyFont="1" applyFill="1" applyBorder="1" applyAlignment="1">
      <alignment horizontal="justify"/>
    </xf>
    <xf numFmtId="0" fontId="10" fillId="5" borderId="8" xfId="0" applyFont="1" applyFill="1" applyBorder="1" applyAlignment="1">
      <alignment horizontal="justify"/>
    </xf>
    <xf numFmtId="0" fontId="13" fillId="3" borderId="0" xfId="0" applyFont="1" applyFill="1" applyAlignment="1">
      <alignment horizontal="left"/>
    </xf>
    <xf numFmtId="0" fontId="7" fillId="3" borderId="0" xfId="0" applyFont="1" applyFill="1" applyAlignment="1">
      <alignment horizontal="center"/>
    </xf>
    <xf numFmtId="0" fontId="30" fillId="3" borderId="0" xfId="0" applyFont="1" applyFill="1" applyAlignment="1"/>
    <xf numFmtId="49" fontId="30" fillId="3" borderId="0" xfId="0" applyNumberFormat="1" applyFont="1" applyFill="1" applyAlignment="1">
      <alignment horizontal="center"/>
    </xf>
    <xf numFmtId="0" fontId="30" fillId="3" borderId="0" xfId="0" applyFont="1" applyFill="1" applyAlignment="1">
      <alignment horizontal="center"/>
    </xf>
    <xf numFmtId="0" fontId="12" fillId="3" borderId="0" xfId="0" applyFont="1" applyFill="1" applyAlignment="1"/>
    <xf numFmtId="0" fontId="12" fillId="3" borderId="0" xfId="0" applyFont="1" applyFill="1" applyAlignment="1">
      <alignment horizontal="left"/>
    </xf>
    <xf numFmtId="0" fontId="13" fillId="3" borderId="0" xfId="0" applyFont="1" applyFill="1" applyAlignment="1"/>
    <xf numFmtId="0" fontId="12" fillId="5" borderId="1" xfId="0" applyFont="1" applyFill="1" applyBorder="1" applyAlignment="1"/>
    <xf numFmtId="0" fontId="11" fillId="3" borderId="0" xfId="4" applyFont="1" applyFill="1" applyBorder="1" applyAlignment="1">
      <alignment horizontal="left"/>
    </xf>
    <xf numFmtId="0" fontId="11" fillId="3" borderId="0" xfId="4" applyFont="1" applyFill="1" applyBorder="1" applyAlignment="1">
      <alignment horizontal="center"/>
    </xf>
    <xf numFmtId="11" fontId="10" fillId="3" borderId="0" xfId="0" applyNumberFormat="1" applyFont="1" applyFill="1" applyBorder="1" applyAlignment="1">
      <alignment horizontal="center"/>
    </xf>
    <xf numFmtId="0" fontId="4" fillId="3" borderId="0" xfId="2" applyFont="1" applyFill="1" applyBorder="1" applyAlignment="1">
      <alignment horizontal="center"/>
    </xf>
    <xf numFmtId="1" fontId="5" fillId="3" borderId="6" xfId="4" applyNumberFormat="1" applyFont="1" applyFill="1" applyBorder="1" applyAlignment="1">
      <alignment horizontal="left"/>
    </xf>
    <xf numFmtId="3" fontId="5" fillId="3" borderId="7" xfId="4" applyNumberFormat="1" applyFont="1" applyFill="1" applyBorder="1" applyAlignment="1">
      <alignment horizontal="center"/>
    </xf>
    <xf numFmtId="0" fontId="10" fillId="5" borderId="3" xfId="0" applyFont="1" applyFill="1" applyBorder="1" applyAlignment="1">
      <alignment horizontal="justify" vertical="top" wrapText="1"/>
    </xf>
    <xf numFmtId="0" fontId="3" fillId="3" borderId="4" xfId="4" applyFont="1" applyFill="1" applyBorder="1" applyAlignment="1">
      <alignment horizontal="left"/>
    </xf>
    <xf numFmtId="0" fontId="3" fillId="3" borderId="19" xfId="4" applyFont="1" applyFill="1" applyBorder="1" applyAlignment="1">
      <alignment horizontal="center"/>
    </xf>
    <xf numFmtId="0" fontId="11" fillId="5" borderId="31" xfId="0" applyFont="1" applyFill="1" applyBorder="1" applyAlignment="1">
      <alignment wrapText="1"/>
    </xf>
    <xf numFmtId="0" fontId="11" fillId="2" borderId="32" xfId="0" applyFont="1" applyFill="1" applyBorder="1" applyAlignment="1">
      <alignment wrapText="1"/>
    </xf>
    <xf numFmtId="0" fontId="15" fillId="2" borderId="0" xfId="0" applyFont="1" applyFill="1" applyBorder="1" applyAlignment="1">
      <alignment wrapText="1"/>
    </xf>
    <xf numFmtId="0" fontId="18" fillId="2" borderId="0" xfId="0" applyFont="1" applyFill="1" applyAlignment="1"/>
    <xf numFmtId="0" fontId="10" fillId="0" borderId="0" xfId="0" applyFont="1" applyAlignment="1"/>
    <xf numFmtId="0" fontId="7" fillId="3" borderId="0" xfId="0" applyFont="1" applyFill="1" applyAlignment="1">
      <alignment horizontal="justify" vertical="top"/>
    </xf>
    <xf numFmtId="0" fontId="10" fillId="2" borderId="32" xfId="0" applyFont="1" applyFill="1" applyBorder="1" applyAlignment="1">
      <alignment horizontal="justify"/>
    </xf>
    <xf numFmtId="0" fontId="10" fillId="5" borderId="5" xfId="0" applyFont="1" applyFill="1" applyBorder="1" applyAlignment="1">
      <alignment horizontal="justify" vertical="top" wrapText="1"/>
    </xf>
    <xf numFmtId="0" fontId="12" fillId="5" borderId="4" xfId="0" applyFont="1" applyFill="1" applyBorder="1" applyAlignment="1">
      <alignment horizontal="left" vertical="top" wrapText="1"/>
    </xf>
    <xf numFmtId="0" fontId="12" fillId="5" borderId="6" xfId="0" applyFont="1" applyFill="1" applyBorder="1" applyAlignment="1">
      <alignment horizontal="left" vertical="top" wrapText="1"/>
    </xf>
    <xf numFmtId="0" fontId="10" fillId="5" borderId="5" xfId="0" applyFont="1" applyFill="1" applyBorder="1" applyAlignment="1">
      <alignment wrapText="1"/>
    </xf>
    <xf numFmtId="0" fontId="10" fillId="5" borderId="8" xfId="0" applyNumberFormat="1" applyFont="1" applyFill="1" applyBorder="1" applyAlignment="1">
      <alignment horizontal="justify" vertical="top" wrapText="1"/>
    </xf>
    <xf numFmtId="0" fontId="19" fillId="5" borderId="4" xfId="0" applyFont="1" applyFill="1" applyBorder="1" applyAlignment="1"/>
    <xf numFmtId="0" fontId="10" fillId="5" borderId="5" xfId="0" quotePrefix="1" applyFont="1" applyFill="1" applyBorder="1" applyAlignment="1"/>
    <xf numFmtId="0" fontId="19" fillId="5" borderId="6" xfId="0" applyFont="1" applyFill="1" applyBorder="1" applyAlignment="1"/>
    <xf numFmtId="0" fontId="11" fillId="5" borderId="8" xfId="0" applyFont="1" applyFill="1" applyBorder="1" applyAlignment="1"/>
    <xf numFmtId="0" fontId="7" fillId="3" borderId="0" xfId="0" applyFont="1" applyFill="1" applyAlignment="1">
      <alignment horizontal="center" vertical="center"/>
    </xf>
    <xf numFmtId="0" fontId="7"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3" xfId="0"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31" xfId="0" applyFont="1" applyFill="1" applyBorder="1" applyAlignment="1">
      <alignment horizontal="center" vertical="center" wrapText="1"/>
    </xf>
    <xf numFmtId="0" fontId="10" fillId="3" borderId="3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0" fillId="5" borderId="0" xfId="0" applyFont="1" applyFill="1" applyBorder="1" applyAlignment="1"/>
    <xf numFmtId="0" fontId="10" fillId="6" borderId="34" xfId="0" applyFont="1" applyFill="1" applyBorder="1" applyAlignment="1"/>
    <xf numFmtId="0" fontId="12" fillId="8" borderId="35" xfId="0" applyFont="1" applyFill="1" applyBorder="1" applyAlignment="1"/>
    <xf numFmtId="0" fontId="10" fillId="8" borderId="9" xfId="0" applyFont="1" applyFill="1" applyBorder="1" applyAlignment="1"/>
    <xf numFmtId="0" fontId="10" fillId="8" borderId="10" xfId="0" applyFont="1" applyFill="1" applyBorder="1" applyAlignment="1"/>
    <xf numFmtId="0" fontId="12" fillId="8" borderId="36" xfId="0" applyFont="1" applyFill="1" applyBorder="1" applyAlignment="1">
      <alignment horizontal="center"/>
    </xf>
    <xf numFmtId="0" fontId="12" fillId="8" borderId="37" xfId="0" applyFont="1" applyFill="1" applyBorder="1" applyAlignment="1">
      <alignment horizontal="center"/>
    </xf>
    <xf numFmtId="0" fontId="10" fillId="9" borderId="36" xfId="0" applyFont="1" applyFill="1" applyBorder="1" applyAlignment="1"/>
    <xf numFmtId="0" fontId="9" fillId="3" borderId="38" xfId="0" applyFont="1" applyFill="1" applyBorder="1" applyAlignment="1">
      <alignment horizontal="center" vertical="top"/>
    </xf>
    <xf numFmtId="0" fontId="9" fillId="3" borderId="37" xfId="0" applyFont="1" applyFill="1" applyBorder="1" applyAlignment="1">
      <alignment horizontal="center" vertical="top"/>
    </xf>
    <xf numFmtId="2" fontId="7" fillId="3" borderId="37" xfId="0" applyNumberFormat="1" applyFont="1" applyFill="1" applyBorder="1" applyAlignment="1">
      <alignment horizontal="center" vertical="top"/>
    </xf>
    <xf numFmtId="0" fontId="7" fillId="3" borderId="39" xfId="0" applyFont="1" applyFill="1" applyBorder="1">
      <alignment vertical="top"/>
    </xf>
    <xf numFmtId="0" fontId="7" fillId="3" borderId="40" xfId="0" applyFont="1" applyFill="1" applyBorder="1">
      <alignment vertical="top"/>
    </xf>
    <xf numFmtId="2" fontId="7" fillId="3" borderId="41" xfId="0" applyNumberFormat="1" applyFont="1" applyFill="1" applyBorder="1" applyAlignment="1">
      <alignment horizontal="center" vertical="top"/>
    </xf>
    <xf numFmtId="2" fontId="7" fillId="3" borderId="0" xfId="0" applyNumberFormat="1" applyFont="1" applyFill="1" applyBorder="1" applyAlignment="1">
      <alignment horizontal="center" vertical="top"/>
    </xf>
    <xf numFmtId="0" fontId="7" fillId="3" borderId="0" xfId="0" applyFont="1" applyFill="1" applyAlignment="1">
      <alignment horizontal="right" vertical="top"/>
    </xf>
    <xf numFmtId="167" fontId="7" fillId="3" borderId="0" xfId="0" applyNumberFormat="1" applyFont="1" applyFill="1">
      <alignment vertical="top"/>
    </xf>
    <xf numFmtId="0" fontId="10" fillId="5" borderId="32" xfId="0" applyFont="1" applyFill="1" applyBorder="1" applyAlignment="1"/>
    <xf numFmtId="0" fontId="21" fillId="9" borderId="42" xfId="0" applyFont="1" applyFill="1" applyBorder="1" applyAlignment="1"/>
    <xf numFmtId="0" fontId="21" fillId="9" borderId="36" xfId="0" applyFont="1" applyFill="1" applyBorder="1" applyAlignment="1">
      <alignment horizontal="center"/>
    </xf>
    <xf numFmtId="0" fontId="21" fillId="9" borderId="37" xfId="0" applyFont="1" applyFill="1" applyBorder="1" applyAlignment="1">
      <alignment horizontal="center"/>
    </xf>
    <xf numFmtId="0" fontId="12" fillId="6" borderId="35" xfId="0" applyFont="1" applyFill="1" applyBorder="1" applyAlignment="1"/>
    <xf numFmtId="169" fontId="7" fillId="3" borderId="0" xfId="0" applyNumberFormat="1" applyFont="1" applyFill="1" applyAlignment="1"/>
    <xf numFmtId="170" fontId="7" fillId="3" borderId="0" xfId="0" applyNumberFormat="1" applyFont="1" applyFill="1" applyBorder="1" applyAlignment="1"/>
    <xf numFmtId="0" fontId="22" fillId="3" borderId="0" xfId="0" applyFont="1" applyFill="1" applyAlignment="1"/>
    <xf numFmtId="3" fontId="3" fillId="3" borderId="0" xfId="4" applyNumberFormat="1" applyFont="1" applyFill="1" applyBorder="1"/>
    <xf numFmtId="0" fontId="10" fillId="9" borderId="36" xfId="0" applyFont="1" applyFill="1" applyBorder="1" applyAlignment="1">
      <alignment horizontal="center"/>
    </xf>
    <xf numFmtId="0" fontId="3" fillId="3" borderId="0" xfId="2" applyFont="1" applyFill="1" applyAlignment="1">
      <alignment horizontal="center"/>
    </xf>
    <xf numFmtId="0" fontId="3" fillId="3" borderId="0" xfId="4" applyFont="1" applyFill="1"/>
    <xf numFmtId="0" fontId="3" fillId="3" borderId="36" xfId="4" applyFont="1" applyFill="1" applyBorder="1" applyAlignment="1">
      <alignment horizontal="center"/>
    </xf>
    <xf numFmtId="1" fontId="7" fillId="3" borderId="36" xfId="0" applyNumberFormat="1" applyFont="1" applyFill="1" applyBorder="1" applyAlignment="1">
      <alignment horizontal="center" vertical="top"/>
    </xf>
    <xf numFmtId="171" fontId="7" fillId="3" borderId="0" xfId="0" applyNumberFormat="1" applyFont="1" applyFill="1" applyAlignment="1"/>
    <xf numFmtId="0" fontId="12" fillId="8" borderId="29" xfId="0" applyFont="1" applyFill="1" applyBorder="1" applyAlignment="1"/>
    <xf numFmtId="0" fontId="9" fillId="3" borderId="38" xfId="0" applyFont="1" applyFill="1" applyBorder="1" applyAlignment="1">
      <alignment horizontal="center" vertical="top" wrapText="1"/>
    </xf>
    <xf numFmtId="0" fontId="9" fillId="3" borderId="43" xfId="0" applyFont="1" applyFill="1" applyBorder="1" applyAlignment="1">
      <alignment horizontal="center" vertical="top"/>
    </xf>
    <xf numFmtId="0" fontId="7" fillId="3" borderId="42" xfId="0" applyFont="1" applyFill="1" applyBorder="1" applyAlignment="1">
      <alignment horizontal="center" vertical="top"/>
    </xf>
    <xf numFmtId="0" fontId="7" fillId="3" borderId="37" xfId="0" applyFont="1" applyFill="1" applyBorder="1" applyAlignment="1">
      <alignment horizontal="center" vertical="top"/>
    </xf>
    <xf numFmtId="0" fontId="7" fillId="3" borderId="39" xfId="0" applyFont="1" applyFill="1" applyBorder="1" applyAlignment="1">
      <alignment horizontal="center" vertical="top"/>
    </xf>
    <xf numFmtId="0" fontId="9" fillId="3" borderId="17" xfId="0" applyFont="1" applyFill="1" applyBorder="1" applyAlignment="1">
      <alignment horizontal="center"/>
    </xf>
    <xf numFmtId="0" fontId="5" fillId="3" borderId="17" xfId="2" applyFont="1" applyFill="1" applyBorder="1" applyAlignment="1">
      <alignment horizontal="center"/>
    </xf>
    <xf numFmtId="0" fontId="5" fillId="3" borderId="17" xfId="4" applyFont="1" applyFill="1" applyBorder="1" applyAlignment="1">
      <alignment horizontal="center" wrapText="1"/>
    </xf>
    <xf numFmtId="0" fontId="5" fillId="3" borderId="18" xfId="4" applyFont="1" applyFill="1" applyBorder="1" applyAlignment="1">
      <alignment horizontal="center" wrapText="1"/>
    </xf>
    <xf numFmtId="0" fontId="9" fillId="3" borderId="44" xfId="0" applyFont="1" applyFill="1" applyBorder="1" applyAlignment="1">
      <alignment horizontal="center" vertical="top"/>
    </xf>
    <xf numFmtId="0" fontId="5" fillId="3" borderId="44" xfId="2" applyFont="1" applyFill="1" applyBorder="1" applyAlignment="1">
      <alignment horizontal="center"/>
    </xf>
    <xf numFmtId="0" fontId="5" fillId="3" borderId="44" xfId="4" applyFont="1" applyFill="1" applyBorder="1" applyAlignment="1">
      <alignment horizontal="center"/>
    </xf>
    <xf numFmtId="0" fontId="5" fillId="3" borderId="45" xfId="4" applyFont="1" applyFill="1" applyBorder="1" applyAlignment="1">
      <alignment horizontal="center" wrapText="1"/>
    </xf>
    <xf numFmtId="0" fontId="7" fillId="3" borderId="42" xfId="0" applyFont="1" applyFill="1" applyBorder="1" applyAlignment="1">
      <alignment horizontal="center"/>
    </xf>
    <xf numFmtId="0" fontId="7" fillId="3" borderId="36" xfId="0" applyFont="1" applyFill="1" applyBorder="1" applyAlignment="1">
      <alignment horizontal="center"/>
    </xf>
    <xf numFmtId="11" fontId="3" fillId="3" borderId="36" xfId="2" applyNumberFormat="1" applyFont="1" applyFill="1" applyBorder="1" applyAlignment="1">
      <alignment horizontal="center"/>
    </xf>
    <xf numFmtId="11" fontId="3" fillId="3" borderId="37" xfId="4" applyNumberFormat="1" applyFont="1" applyFill="1" applyBorder="1" applyAlignment="1">
      <alignment horizontal="center"/>
    </xf>
    <xf numFmtId="0" fontId="3" fillId="3" borderId="40" xfId="2" applyFont="1" applyFill="1" applyBorder="1" applyAlignment="1">
      <alignment horizontal="center"/>
    </xf>
    <xf numFmtId="0" fontId="3" fillId="3" borderId="40" xfId="4" applyFont="1" applyFill="1" applyBorder="1"/>
    <xf numFmtId="11" fontId="3" fillId="3" borderId="41" xfId="4" applyNumberFormat="1" applyFont="1" applyFill="1" applyBorder="1" applyAlignment="1">
      <alignment horizontal="center"/>
    </xf>
    <xf numFmtId="3" fontId="3" fillId="3" borderId="0" xfId="4" applyNumberFormat="1" applyFont="1" applyFill="1"/>
    <xf numFmtId="0" fontId="7" fillId="3" borderId="42" xfId="0" applyFont="1" applyFill="1" applyBorder="1" applyAlignment="1"/>
    <xf numFmtId="0" fontId="7" fillId="3" borderId="36" xfId="0" applyFont="1" applyFill="1" applyBorder="1" applyAlignment="1"/>
    <xf numFmtId="0" fontId="12" fillId="6" borderId="46" xfId="0" applyFont="1" applyFill="1" applyBorder="1" applyAlignment="1"/>
    <xf numFmtId="0" fontId="12" fillId="6" borderId="44" xfId="0" applyFont="1" applyFill="1" applyBorder="1" applyAlignment="1">
      <alignment horizontal="center"/>
    </xf>
    <xf numFmtId="0" fontId="12" fillId="6" borderId="44" xfId="0" applyFont="1" applyFill="1" applyBorder="1" applyAlignment="1">
      <alignment horizontal="center" wrapText="1"/>
    </xf>
    <xf numFmtId="0" fontId="12" fillId="6" borderId="45" xfId="0" applyFont="1" applyFill="1" applyBorder="1" applyAlignment="1">
      <alignment horizontal="center" wrapText="1"/>
    </xf>
    <xf numFmtId="0" fontId="12" fillId="6" borderId="47" xfId="0" applyFont="1" applyFill="1" applyBorder="1" applyAlignment="1"/>
    <xf numFmtId="0" fontId="12" fillId="6" borderId="48" xfId="0" applyFont="1" applyFill="1" applyBorder="1" applyAlignment="1">
      <alignment horizontal="center"/>
    </xf>
    <xf numFmtId="0" fontId="12" fillId="6" borderId="48" xfId="0" applyFont="1" applyFill="1" applyBorder="1" applyAlignment="1">
      <alignment horizontal="center" wrapText="1"/>
    </xf>
    <xf numFmtId="0" fontId="12" fillId="6" borderId="49" xfId="0" applyFont="1" applyFill="1" applyBorder="1" applyAlignment="1">
      <alignment horizontal="center" wrapText="1"/>
    </xf>
    <xf numFmtId="166" fontId="3" fillId="3" borderId="0" xfId="4" applyNumberFormat="1" applyFont="1" applyFill="1" applyAlignment="1">
      <alignment horizontal="center"/>
    </xf>
    <xf numFmtId="0" fontId="7" fillId="3" borderId="0" xfId="0" applyFont="1" applyFill="1" applyBorder="1" applyAlignment="1">
      <alignment horizontal="center"/>
    </xf>
    <xf numFmtId="0" fontId="5" fillId="3" borderId="44" xfId="2" applyFont="1" applyFill="1" applyBorder="1" applyAlignment="1">
      <alignment horizontal="center" wrapText="1"/>
    </xf>
    <xf numFmtId="166" fontId="3" fillId="3" borderId="36" xfId="2" applyNumberFormat="1" applyFont="1" applyFill="1" applyBorder="1" applyAlignment="1">
      <alignment horizontal="center"/>
    </xf>
    <xf numFmtId="172" fontId="7" fillId="3" borderId="0" xfId="0" applyNumberFormat="1" applyFont="1" applyFill="1">
      <alignment vertical="top"/>
    </xf>
    <xf numFmtId="173" fontId="7" fillId="3" borderId="0" xfId="0" applyNumberFormat="1" applyFont="1" applyFill="1">
      <alignment vertical="top"/>
    </xf>
    <xf numFmtId="0" fontId="11" fillId="3" borderId="0"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5" borderId="5" xfId="0" applyNumberFormat="1" applyFont="1" applyFill="1" applyBorder="1" applyAlignment="1">
      <alignment horizontal="justify" vertical="top" wrapText="1"/>
    </xf>
    <xf numFmtId="0" fontId="7" fillId="3" borderId="36" xfId="0" applyFont="1" applyFill="1" applyBorder="1" applyAlignment="1">
      <alignment horizontal="center"/>
    </xf>
    <xf numFmtId="0" fontId="9" fillId="3" borderId="44" xfId="0" applyFont="1" applyFill="1" applyBorder="1" applyAlignment="1">
      <alignment horizontal="center" wrapText="1"/>
    </xf>
    <xf numFmtId="0" fontId="9" fillId="3" borderId="17" xfId="0" applyFont="1" applyFill="1" applyBorder="1" applyAlignment="1">
      <alignment horizontal="center"/>
    </xf>
    <xf numFmtId="0" fontId="9" fillId="3" borderId="44" xfId="0" applyFont="1" applyFill="1" applyBorder="1" applyAlignment="1">
      <alignment horizontal="center"/>
    </xf>
    <xf numFmtId="0" fontId="9" fillId="3" borderId="50" xfId="0" applyFont="1" applyFill="1" applyBorder="1" applyAlignment="1"/>
    <xf numFmtId="0" fontId="9" fillId="3" borderId="23" xfId="0" applyFont="1" applyFill="1" applyBorder="1" applyAlignment="1">
      <alignment horizontal="center"/>
    </xf>
    <xf numFmtId="0" fontId="3" fillId="3" borderId="24" xfId="4" applyFont="1" applyFill="1" applyBorder="1"/>
    <xf numFmtId="0" fontId="9" fillId="3" borderId="17" xfId="0" applyFont="1" applyFill="1" applyBorder="1" applyAlignment="1">
      <alignment horizontal="center" wrapText="1"/>
    </xf>
    <xf numFmtId="0" fontId="5" fillId="3" borderId="17" xfId="2" applyFont="1" applyFill="1" applyBorder="1" applyAlignment="1">
      <alignment horizontal="center" wrapText="1"/>
    </xf>
    <xf numFmtId="0" fontId="9" fillId="3" borderId="46" xfId="0" applyFont="1" applyFill="1" applyBorder="1" applyAlignment="1"/>
    <xf numFmtId="0" fontId="7" fillId="3" borderId="39" xfId="0" applyFont="1" applyFill="1" applyBorder="1" applyAlignment="1">
      <alignment horizontal="center"/>
    </xf>
    <xf numFmtId="0" fontId="7" fillId="3" borderId="40" xfId="0" applyFont="1" applyFill="1" applyBorder="1" applyAlignment="1">
      <alignment horizontal="center"/>
    </xf>
    <xf numFmtId="0" fontId="7" fillId="3" borderId="51" xfId="0" applyFont="1" applyFill="1" applyBorder="1" applyAlignment="1">
      <alignment horizontal="center"/>
    </xf>
    <xf numFmtId="0" fontId="7" fillId="3" borderId="52" xfId="0" applyFont="1" applyFill="1" applyBorder="1" applyAlignment="1">
      <alignment horizontal="center"/>
    </xf>
    <xf numFmtId="166" fontId="3" fillId="3" borderId="37" xfId="4" applyNumberFormat="1" applyFont="1" applyFill="1" applyBorder="1" applyAlignment="1">
      <alignment horizontal="center"/>
    </xf>
    <xf numFmtId="166" fontId="3" fillId="3" borderId="41" xfId="4" applyNumberFormat="1" applyFont="1" applyFill="1" applyBorder="1" applyAlignment="1">
      <alignment horizontal="center"/>
    </xf>
    <xf numFmtId="0" fontId="21" fillId="9" borderId="36" xfId="0" applyFont="1" applyFill="1" applyBorder="1" applyAlignment="1"/>
    <xf numFmtId="0" fontId="4" fillId="3" borderId="25" xfId="4" applyFont="1" applyFill="1" applyBorder="1" applyAlignment="1">
      <alignment horizontal="center"/>
    </xf>
    <xf numFmtId="0" fontId="3" fillId="3" borderId="26" xfId="2" applyFont="1" applyFill="1" applyBorder="1" applyAlignment="1">
      <alignment horizontal="center"/>
    </xf>
    <xf numFmtId="0" fontId="9" fillId="9" borderId="2" xfId="0" applyFont="1" applyFill="1" applyBorder="1">
      <alignment vertical="top"/>
    </xf>
    <xf numFmtId="0" fontId="7" fillId="9" borderId="1" xfId="0" applyFont="1" applyFill="1" applyBorder="1">
      <alignment vertical="top"/>
    </xf>
    <xf numFmtId="0" fontId="9" fillId="9" borderId="1" xfId="0" applyFont="1" applyFill="1" applyBorder="1">
      <alignment vertical="top"/>
    </xf>
    <xf numFmtId="3" fontId="3" fillId="9" borderId="1" xfId="4" applyNumberFormat="1" applyFont="1" applyFill="1" applyBorder="1"/>
    <xf numFmtId="3" fontId="5" fillId="9" borderId="1" xfId="4" applyNumberFormat="1" applyFont="1" applyFill="1" applyBorder="1"/>
    <xf numFmtId="0" fontId="9" fillId="9" borderId="3" xfId="0" applyFont="1" applyFill="1" applyBorder="1">
      <alignment vertical="top"/>
    </xf>
    <xf numFmtId="0" fontId="19" fillId="2" borderId="0" xfId="0" applyFont="1" applyFill="1">
      <alignment vertical="top"/>
    </xf>
    <xf numFmtId="0" fontId="23" fillId="2" borderId="0" xfId="0" applyFont="1" applyFill="1">
      <alignment vertical="top"/>
    </xf>
    <xf numFmtId="0" fontId="7" fillId="10" borderId="2" xfId="0" applyFont="1" applyFill="1" applyBorder="1" applyAlignment="1">
      <alignment horizontal="center" vertical="center"/>
    </xf>
    <xf numFmtId="0" fontId="12" fillId="10"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5" xfId="0" applyFont="1" applyFill="1" applyBorder="1" applyAlignment="1">
      <alignment horizontal="center" vertical="center"/>
    </xf>
    <xf numFmtId="0" fontId="10" fillId="10" borderId="31"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0" fillId="3" borderId="0" xfId="0" applyFill="1" applyBorder="1" applyAlignment="1"/>
    <xf numFmtId="0" fontId="7" fillId="3" borderId="0" xfId="0" applyFont="1" applyFill="1" applyBorder="1" applyAlignment="1">
      <alignment horizontal="justify" vertical="top"/>
    </xf>
    <xf numFmtId="0" fontId="7" fillId="3" borderId="0" xfId="0" applyFont="1" applyFill="1" applyBorder="1" applyAlignment="1">
      <alignment horizontal="justify"/>
    </xf>
    <xf numFmtId="0" fontId="30" fillId="3" borderId="0" xfId="0" applyFont="1" applyFill="1" applyBorder="1" applyAlignment="1"/>
    <xf numFmtId="0" fontId="10" fillId="3" borderId="0" xfId="0" applyFont="1" applyFill="1" applyBorder="1" applyAlignment="1"/>
    <xf numFmtId="0" fontId="10" fillId="0" borderId="0" xfId="0" applyFont="1" applyBorder="1" applyAlignment="1"/>
    <xf numFmtId="0" fontId="12" fillId="3" borderId="0" xfId="0" applyFont="1" applyFill="1" applyBorder="1" applyAlignment="1"/>
    <xf numFmtId="0" fontId="4" fillId="3" borderId="0" xfId="2" applyFont="1" applyFill="1" applyBorder="1"/>
    <xf numFmtId="0" fontId="12" fillId="3" borderId="0" xfId="0" applyFont="1" applyFill="1" applyBorder="1" applyAlignment="1">
      <alignment horizontal="left" vertical="top"/>
    </xf>
    <xf numFmtId="0" fontId="0" fillId="3" borderId="0" xfId="0" applyFill="1" applyBorder="1">
      <alignment vertical="top"/>
    </xf>
    <xf numFmtId="0" fontId="22" fillId="3" borderId="0" xfId="0" applyFont="1" applyFill="1" applyBorder="1" applyAlignment="1"/>
    <xf numFmtId="0" fontId="12" fillId="3" borderId="7" xfId="0" applyFont="1" applyFill="1" applyBorder="1" applyAlignment="1"/>
    <xf numFmtId="0" fontId="14" fillId="3" borderId="0" xfId="0" applyFont="1" applyFill="1" applyBorder="1" applyAlignment="1"/>
    <xf numFmtId="0" fontId="12" fillId="6" borderId="12" xfId="0" applyFont="1" applyFill="1" applyBorder="1" applyAlignment="1">
      <alignment horizontal="left" wrapText="1"/>
    </xf>
    <xf numFmtId="0" fontId="12" fillId="6" borderId="53" xfId="0" applyFont="1" applyFill="1" applyBorder="1" applyAlignment="1">
      <alignment horizontal="left" wrapText="1"/>
    </xf>
    <xf numFmtId="0" fontId="12" fillId="6" borderId="14" xfId="0" applyFont="1" applyFill="1" applyBorder="1" applyAlignment="1">
      <alignment horizontal="left" wrapText="1"/>
    </xf>
    <xf numFmtId="0" fontId="31" fillId="6" borderId="34" xfId="0" applyFont="1" applyFill="1" applyBorder="1" applyAlignment="1">
      <alignment horizontal="center"/>
    </xf>
    <xf numFmtId="0" fontId="31" fillId="6" borderId="16" xfId="0" applyFont="1" applyFill="1" applyBorder="1" applyAlignment="1">
      <alignment horizontal="center"/>
    </xf>
    <xf numFmtId="0" fontId="11" fillId="6" borderId="15" xfId="0" applyFont="1" applyFill="1" applyBorder="1" applyAlignment="1">
      <alignment horizontal="left"/>
    </xf>
    <xf numFmtId="0" fontId="7" fillId="9" borderId="40" xfId="0" applyFont="1" applyFill="1" applyBorder="1">
      <alignment vertical="top"/>
    </xf>
    <xf numFmtId="0" fontId="15" fillId="3" borderId="0" xfId="0" applyFont="1" applyFill="1" applyAlignment="1"/>
    <xf numFmtId="0" fontId="4" fillId="3" borderId="25" xfId="4" applyFont="1" applyFill="1" applyBorder="1" applyAlignment="1">
      <alignment horizontal="center"/>
    </xf>
    <xf numFmtId="3" fontId="4" fillId="3" borderId="25" xfId="4" applyNumberFormat="1" applyFont="1" applyFill="1" applyBorder="1" applyAlignment="1">
      <alignment horizontal="center"/>
    </xf>
    <xf numFmtId="0" fontId="12" fillId="5" borderId="2" xfId="0" applyFont="1" applyFill="1" applyBorder="1" applyAlignment="1">
      <alignment horizontal="left" vertical="top" wrapText="1"/>
    </xf>
    <xf numFmtId="0" fontId="12" fillId="5" borderId="4" xfId="0" applyFont="1" applyFill="1" applyBorder="1" applyAlignment="1">
      <alignment horizontal="left" vertical="top" wrapText="1"/>
    </xf>
    <xf numFmtId="0" fontId="7" fillId="3" borderId="36" xfId="0" applyFont="1" applyFill="1" applyBorder="1" applyAlignment="1">
      <alignment horizontal="center"/>
    </xf>
    <xf numFmtId="0" fontId="9" fillId="3" borderId="44" xfId="0" applyFont="1" applyFill="1" applyBorder="1" applyAlignment="1">
      <alignment horizontal="center"/>
    </xf>
    <xf numFmtId="0" fontId="9" fillId="3" borderId="36" xfId="0" applyFont="1" applyFill="1" applyBorder="1" applyAlignment="1">
      <alignment horizontal="center"/>
    </xf>
    <xf numFmtId="0" fontId="9" fillId="3" borderId="36" xfId="0" applyFont="1" applyFill="1" applyBorder="1" applyAlignment="1">
      <alignment horizontal="center" wrapText="1"/>
    </xf>
    <xf numFmtId="174" fontId="7" fillId="3" borderId="41" xfId="0" applyNumberFormat="1" applyFont="1" applyFill="1" applyBorder="1" applyAlignment="1">
      <alignment horizontal="center" vertical="top"/>
    </xf>
    <xf numFmtId="0" fontId="9" fillId="3" borderId="17" xfId="0" applyFont="1" applyFill="1" applyBorder="1" applyAlignment="1"/>
    <xf numFmtId="0" fontId="7" fillId="3" borderId="40" xfId="0" applyFont="1" applyFill="1" applyBorder="1" applyAlignment="1">
      <alignment vertical="top"/>
    </xf>
    <xf numFmtId="0" fontId="7" fillId="3" borderId="0" xfId="0" applyFont="1" applyFill="1" applyAlignment="1">
      <alignment horizontal="left" vertical="top"/>
    </xf>
    <xf numFmtId="0" fontId="23" fillId="2" borderId="0" xfId="0" applyFont="1" applyFill="1" applyAlignment="1">
      <alignment vertical="top"/>
    </xf>
    <xf numFmtId="0" fontId="26" fillId="5" borderId="3" xfId="1" applyNumberFormat="1" applyFont="1" applyFill="1" applyBorder="1" applyAlignment="1" applyProtection="1">
      <alignment horizontal="justify" vertical="top" wrapText="1"/>
    </xf>
    <xf numFmtId="0" fontId="21" fillId="5" borderId="5" xfId="0" applyNumberFormat="1" applyFont="1" applyFill="1" applyBorder="1" applyAlignment="1">
      <alignment horizontal="justify" vertical="top" wrapText="1"/>
    </xf>
    <xf numFmtId="0" fontId="25" fillId="0" borderId="31" xfId="0" applyFont="1" applyFill="1" applyBorder="1" applyAlignment="1">
      <alignment wrapText="1"/>
    </xf>
    <xf numFmtId="0" fontId="10" fillId="11" borderId="36" xfId="0" applyFont="1" applyFill="1" applyBorder="1" applyAlignment="1" applyProtection="1">
      <protection locked="0"/>
    </xf>
    <xf numFmtId="0" fontId="10" fillId="11" borderId="42" xfId="0" applyFont="1" applyFill="1" applyBorder="1" applyAlignment="1" applyProtection="1">
      <protection locked="0"/>
    </xf>
    <xf numFmtId="0" fontId="10" fillId="11" borderId="36" xfId="0" applyFont="1" applyFill="1" applyBorder="1" applyAlignment="1" applyProtection="1">
      <alignment horizontal="center"/>
      <protection locked="0"/>
    </xf>
    <xf numFmtId="0" fontId="10" fillId="11" borderId="39" xfId="0" applyFont="1" applyFill="1" applyBorder="1" applyAlignment="1" applyProtection="1">
      <protection locked="0"/>
    </xf>
    <xf numFmtId="0" fontId="10" fillId="11" borderId="40" xfId="0" applyFont="1" applyFill="1" applyBorder="1" applyAlignment="1" applyProtection="1">
      <alignment horizontal="center"/>
      <protection locked="0"/>
    </xf>
    <xf numFmtId="0" fontId="10" fillId="11" borderId="40" xfId="0" applyFont="1" applyFill="1" applyBorder="1" applyAlignment="1" applyProtection="1">
      <protection locked="0"/>
    </xf>
    <xf numFmtId="0" fontId="12" fillId="11" borderId="42" xfId="0" applyFont="1" applyFill="1" applyBorder="1" applyAlignment="1" applyProtection="1">
      <protection locked="0"/>
    </xf>
    <xf numFmtId="0" fontId="12" fillId="11" borderId="39" xfId="0" applyFont="1" applyFill="1" applyBorder="1" applyAlignment="1" applyProtection="1">
      <protection locked="0"/>
    </xf>
    <xf numFmtId="0" fontId="7" fillId="9" borderId="54" xfId="0" applyFont="1" applyFill="1" applyBorder="1" applyAlignment="1" applyProtection="1">
      <alignment horizontal="center"/>
      <protection locked="0"/>
    </xf>
    <xf numFmtId="0" fontId="7" fillId="9" borderId="51" xfId="0" applyFont="1" applyFill="1" applyBorder="1" applyAlignment="1" applyProtection="1">
      <alignment horizontal="center" vertical="top"/>
      <protection locked="0"/>
    </xf>
    <xf numFmtId="0" fontId="7" fillId="9" borderId="36" xfId="0" applyFont="1" applyFill="1" applyBorder="1" applyAlignment="1" applyProtection="1">
      <alignment horizontal="center"/>
      <protection locked="0"/>
    </xf>
    <xf numFmtId="0" fontId="7" fillId="9" borderId="4" xfId="0" applyFont="1" applyFill="1" applyBorder="1" applyProtection="1">
      <alignment vertical="top"/>
      <protection locked="0"/>
    </xf>
    <xf numFmtId="0" fontId="7" fillId="9" borderId="0" xfId="0" applyFont="1" applyFill="1" applyBorder="1" applyProtection="1">
      <alignment vertical="top"/>
      <protection locked="0"/>
    </xf>
    <xf numFmtId="3" fontId="3" fillId="9" borderId="0" xfId="4" applyNumberFormat="1" applyFont="1" applyFill="1" applyBorder="1" applyProtection="1">
      <protection locked="0"/>
    </xf>
    <xf numFmtId="0" fontId="3" fillId="9" borderId="0" xfId="4" applyFont="1" applyFill="1" applyBorder="1" applyProtection="1">
      <protection locked="0"/>
    </xf>
    <xf numFmtId="0" fontId="7" fillId="9" borderId="5" xfId="0" applyFont="1" applyFill="1" applyBorder="1" applyProtection="1">
      <alignment vertical="top"/>
      <protection locked="0"/>
    </xf>
    <xf numFmtId="0" fontId="7" fillId="9" borderId="6" xfId="0" applyFont="1" applyFill="1" applyBorder="1" applyAlignment="1" applyProtection="1">
      <alignment horizontal="center" vertical="top"/>
      <protection locked="0"/>
    </xf>
    <xf numFmtId="0" fontId="7" fillId="9" borderId="7" xfId="0" applyFont="1" applyFill="1" applyBorder="1" applyAlignment="1" applyProtection="1">
      <alignment horizontal="center" vertical="top"/>
      <protection locked="0"/>
    </xf>
    <xf numFmtId="3" fontId="3" fillId="9" borderId="7" xfId="4" applyNumberFormat="1" applyFont="1" applyFill="1" applyBorder="1" applyAlignment="1" applyProtection="1">
      <alignment horizontal="center"/>
      <protection locked="0"/>
    </xf>
    <xf numFmtId="0" fontId="7" fillId="9" borderId="8" xfId="0" applyFont="1" applyFill="1" applyBorder="1" applyAlignment="1" applyProtection="1">
      <alignment horizontal="center" vertical="top"/>
      <protection locked="0"/>
    </xf>
    <xf numFmtId="0" fontId="10" fillId="6" borderId="55" xfId="0" applyFont="1" applyFill="1" applyBorder="1" applyAlignment="1" applyProtection="1">
      <alignment horizontal="left" wrapText="1"/>
      <protection locked="0"/>
    </xf>
    <xf numFmtId="0" fontId="16" fillId="6" borderId="56" xfId="1" applyFont="1" applyFill="1" applyBorder="1" applyAlignment="1" applyProtection="1">
      <alignment horizontal="left" wrapText="1"/>
      <protection locked="0"/>
    </xf>
    <xf numFmtId="0" fontId="11" fillId="6" borderId="56" xfId="1" applyFont="1" applyFill="1" applyBorder="1" applyAlignment="1" applyProtection="1">
      <alignment horizontal="left" wrapText="1"/>
      <protection locked="0"/>
    </xf>
    <xf numFmtId="0" fontId="30" fillId="6" borderId="56" xfId="1" applyFont="1" applyFill="1" applyBorder="1" applyAlignment="1" applyProtection="1">
      <alignment horizontal="left" wrapText="1"/>
      <protection locked="0"/>
    </xf>
    <xf numFmtId="0" fontId="11" fillId="6" borderId="56" xfId="0" applyFont="1" applyFill="1" applyBorder="1" applyAlignment="1" applyProtection="1">
      <alignment wrapText="1"/>
      <protection locked="0"/>
    </xf>
    <xf numFmtId="0" fontId="32" fillId="6" borderId="56" xfId="1" applyFont="1" applyFill="1" applyBorder="1" applyAlignment="1" applyProtection="1">
      <alignment wrapText="1"/>
      <protection locked="0"/>
    </xf>
    <xf numFmtId="0" fontId="32" fillId="6" borderId="57" xfId="1" applyFont="1" applyFill="1" applyBorder="1" applyAlignment="1" applyProtection="1">
      <alignment wrapText="1"/>
      <protection locked="0"/>
    </xf>
    <xf numFmtId="0" fontId="12" fillId="5" borderId="2" xfId="0" applyFont="1" applyFill="1" applyBorder="1" applyAlignment="1">
      <alignment horizontal="left" vertical="top" wrapText="1"/>
    </xf>
    <xf numFmtId="0" fontId="10" fillId="5" borderId="3" xfId="0" applyFont="1" applyFill="1" applyBorder="1" applyAlignment="1">
      <alignment horizontal="justify" vertical="top"/>
    </xf>
    <xf numFmtId="0" fontId="12" fillId="5" borderId="2" xfId="0" applyFont="1" applyFill="1" applyBorder="1" applyAlignment="1" applyProtection="1">
      <alignment horizontal="justify" vertical="top"/>
      <protection locked="0"/>
    </xf>
    <xf numFmtId="0" fontId="11" fillId="5" borderId="3" xfId="1" applyFont="1" applyFill="1" applyBorder="1" applyAlignment="1" applyProtection="1">
      <alignment horizontal="justify" vertical="top"/>
    </xf>
    <xf numFmtId="0" fontId="32" fillId="3" borderId="0" xfId="1" applyFont="1" applyFill="1" applyBorder="1" applyAlignment="1" applyProtection="1">
      <alignment wrapText="1"/>
      <protection locked="0"/>
    </xf>
    <xf numFmtId="0" fontId="11" fillId="3" borderId="55" xfId="0" applyFont="1" applyFill="1" applyBorder="1" applyAlignment="1">
      <alignment wrapText="1"/>
    </xf>
    <xf numFmtId="0" fontId="11" fillId="3" borderId="56" xfId="0" applyFont="1" applyFill="1" applyBorder="1" applyAlignment="1">
      <alignment wrapText="1"/>
    </xf>
    <xf numFmtId="0" fontId="11" fillId="3" borderId="57" xfId="0" applyFont="1" applyFill="1" applyBorder="1" applyAlignment="1">
      <alignment wrapText="1"/>
    </xf>
    <xf numFmtId="0" fontId="12" fillId="8" borderId="19" xfId="0" applyFont="1" applyFill="1" applyBorder="1" applyAlignment="1">
      <alignment horizontal="center"/>
    </xf>
    <xf numFmtId="0" fontId="12" fillId="8" borderId="44" xfId="0" applyFont="1" applyFill="1" applyBorder="1" applyAlignment="1">
      <alignment horizontal="center"/>
    </xf>
    <xf numFmtId="0" fontId="12" fillId="6" borderId="35" xfId="0" applyFont="1" applyFill="1" applyBorder="1" applyAlignment="1">
      <alignment horizontal="left"/>
    </xf>
    <xf numFmtId="0" fontId="12" fillId="6" borderId="9" xfId="0" applyFont="1" applyFill="1" applyBorder="1" applyAlignment="1">
      <alignment horizontal="left"/>
    </xf>
    <xf numFmtId="0" fontId="12" fillId="6" borderId="10" xfId="0" applyFont="1" applyFill="1" applyBorder="1" applyAlignment="1">
      <alignment horizontal="left"/>
    </xf>
    <xf numFmtId="0" fontId="12" fillId="8" borderId="45" xfId="0" applyFont="1" applyFill="1" applyBorder="1" applyAlignment="1">
      <alignment horizontal="center"/>
    </xf>
    <xf numFmtId="0" fontId="11" fillId="4" borderId="0" xfId="4" applyFont="1" applyFill="1" applyBorder="1" applyAlignment="1">
      <alignment horizontal="left"/>
    </xf>
    <xf numFmtId="0" fontId="11" fillId="4" borderId="0" xfId="4" applyFont="1" applyFill="1" applyBorder="1" applyAlignment="1">
      <alignment horizontal="center"/>
    </xf>
    <xf numFmtId="166" fontId="10" fillId="4" borderId="0" xfId="0" applyNumberFormat="1" applyFont="1" applyFill="1" applyBorder="1" applyAlignment="1">
      <alignment horizontal="center"/>
    </xf>
    <xf numFmtId="0" fontId="12" fillId="7" borderId="50" xfId="0" applyFont="1" applyFill="1" applyBorder="1" applyAlignment="1"/>
    <xf numFmtId="0" fontId="10" fillId="3" borderId="0" xfId="0" applyFont="1" applyFill="1" applyBorder="1" applyAlignment="1">
      <alignment horizontal="left" wrapText="1"/>
    </xf>
    <xf numFmtId="0" fontId="12" fillId="8" borderId="54" xfId="0" applyFont="1" applyFill="1" applyBorder="1" applyAlignment="1">
      <alignment horizontal="center"/>
    </xf>
    <xf numFmtId="0" fontId="12" fillId="8" borderId="58" xfId="0" applyFont="1" applyFill="1" applyBorder="1" applyAlignment="1">
      <alignment horizontal="center"/>
    </xf>
    <xf numFmtId="0" fontId="12" fillId="8" borderId="11" xfId="0" applyFont="1" applyFill="1" applyBorder="1" applyAlignment="1">
      <alignment horizontal="center"/>
    </xf>
    <xf numFmtId="0" fontId="12" fillId="6" borderId="59" xfId="0" applyFont="1" applyFill="1" applyBorder="1" applyAlignment="1">
      <alignment wrapText="1"/>
    </xf>
    <xf numFmtId="0" fontId="12" fillId="6" borderId="58" xfId="0" applyFont="1" applyFill="1" applyBorder="1" applyAlignment="1">
      <alignment wrapText="1"/>
    </xf>
    <xf numFmtId="0" fontId="12" fillId="6" borderId="11" xfId="0" applyFont="1" applyFill="1" applyBorder="1" applyAlignment="1">
      <alignment wrapText="1"/>
    </xf>
    <xf numFmtId="0" fontId="10" fillId="9" borderId="37" xfId="0" applyFont="1" applyFill="1" applyBorder="1" applyAlignment="1">
      <alignment horizontal="center"/>
    </xf>
    <xf numFmtId="0" fontId="11" fillId="7" borderId="0" xfId="4" applyFont="1" applyFill="1" applyBorder="1" applyAlignment="1">
      <alignment horizontal="center"/>
    </xf>
    <xf numFmtId="0" fontId="11" fillId="7" borderId="7" xfId="4" applyFont="1" applyFill="1" applyBorder="1" applyAlignment="1">
      <alignment horizontal="center"/>
    </xf>
    <xf numFmtId="0" fontId="11" fillId="3" borderId="25" xfId="4" applyFont="1" applyFill="1" applyBorder="1" applyAlignment="1">
      <alignment horizontal="center"/>
    </xf>
    <xf numFmtId="0" fontId="11" fillId="3" borderId="25" xfId="4" quotePrefix="1" applyFont="1" applyFill="1" applyBorder="1" applyAlignment="1">
      <alignment horizontal="center"/>
    </xf>
    <xf numFmtId="0" fontId="11" fillId="3" borderId="28" xfId="4" applyFont="1" applyFill="1" applyBorder="1" applyAlignment="1">
      <alignment horizontal="center"/>
    </xf>
    <xf numFmtId="0" fontId="11" fillId="7" borderId="55" xfId="4" applyFont="1" applyFill="1" applyBorder="1" applyAlignment="1">
      <alignment horizontal="left"/>
    </xf>
    <xf numFmtId="0" fontId="11" fillId="7" borderId="56" xfId="4" applyFont="1" applyFill="1" applyBorder="1" applyAlignment="1">
      <alignment horizontal="left"/>
    </xf>
    <xf numFmtId="0" fontId="11" fillId="7" borderId="56" xfId="4" quotePrefix="1" applyFont="1" applyFill="1" applyBorder="1" applyAlignment="1">
      <alignment horizontal="left"/>
    </xf>
    <xf numFmtId="0" fontId="11" fillId="7" borderId="57" xfId="4" applyFont="1" applyFill="1" applyBorder="1" applyAlignment="1">
      <alignment horizontal="left"/>
    </xf>
    <xf numFmtId="0" fontId="11" fillId="3" borderId="56" xfId="4" applyFont="1" applyFill="1" applyBorder="1" applyAlignment="1">
      <alignment horizontal="left"/>
    </xf>
    <xf numFmtId="0" fontId="11" fillId="3" borderId="56" xfId="4" quotePrefix="1" applyFont="1" applyFill="1" applyBorder="1" applyAlignment="1">
      <alignment horizontal="left"/>
    </xf>
    <xf numFmtId="0" fontId="11" fillId="3" borderId="57" xfId="4" applyFont="1" applyFill="1" applyBorder="1" applyAlignment="1">
      <alignment horizontal="left"/>
    </xf>
    <xf numFmtId="0" fontId="12" fillId="3" borderId="56" xfId="0" applyFont="1" applyFill="1" applyBorder="1" applyAlignment="1"/>
    <xf numFmtId="0" fontId="10" fillId="3" borderId="25" xfId="0" applyFont="1" applyFill="1" applyBorder="1" applyAlignment="1">
      <alignment horizontal="center"/>
    </xf>
    <xf numFmtId="0" fontId="11" fillId="7" borderId="1" xfId="4" applyFont="1" applyFill="1" applyBorder="1" applyAlignment="1">
      <alignment horizontal="center"/>
    </xf>
    <xf numFmtId="0" fontId="12" fillId="5" borderId="4" xfId="0" applyFont="1" applyFill="1" applyBorder="1" applyAlignment="1">
      <alignment wrapText="1"/>
    </xf>
    <xf numFmtId="0" fontId="11" fillId="5" borderId="5" xfId="0" quotePrefix="1" applyFont="1" applyFill="1" applyBorder="1" applyAlignment="1">
      <alignment wrapText="1"/>
    </xf>
    <xf numFmtId="0" fontId="12" fillId="5" borderId="63" xfId="0" applyFont="1" applyFill="1" applyBorder="1" applyAlignment="1">
      <alignment horizontal="left" vertical="top" wrapText="1"/>
    </xf>
    <xf numFmtId="0" fontId="10" fillId="5" borderId="64" xfId="0" applyFont="1" applyFill="1" applyBorder="1" applyAlignment="1">
      <alignment horizontal="justify" vertical="top"/>
    </xf>
    <xf numFmtId="166" fontId="10" fillId="3" borderId="26" xfId="0" applyNumberFormat="1" applyFont="1" applyFill="1" applyBorder="1" applyAlignment="1">
      <alignment horizontal="center"/>
    </xf>
    <xf numFmtId="166" fontId="10" fillId="3" borderId="20" xfId="0" applyNumberFormat="1" applyFont="1" applyFill="1" applyBorder="1" applyAlignment="1">
      <alignment horizontal="center" wrapText="1"/>
    </xf>
    <xf numFmtId="166" fontId="11" fillId="3" borderId="26" xfId="4" applyNumberFormat="1" applyFont="1" applyFill="1" applyBorder="1" applyAlignment="1">
      <alignment horizontal="center"/>
    </xf>
    <xf numFmtId="166" fontId="10" fillId="3" borderId="20" xfId="0" applyNumberFormat="1" applyFont="1" applyFill="1" applyBorder="1" applyAlignment="1">
      <alignment horizontal="center"/>
    </xf>
    <xf numFmtId="166" fontId="11" fillId="3" borderId="27" xfId="4" applyNumberFormat="1" applyFont="1" applyFill="1" applyBorder="1" applyAlignment="1">
      <alignment horizontal="center"/>
    </xf>
    <xf numFmtId="166" fontId="10" fillId="3" borderId="22" xfId="0" applyNumberFormat="1" applyFont="1" applyFill="1" applyBorder="1" applyAlignment="1">
      <alignment horizontal="center"/>
    </xf>
    <xf numFmtId="3" fontId="10" fillId="11" borderId="53" xfId="0" applyNumberFormat="1" applyFont="1" applyFill="1" applyBorder="1" applyAlignment="1" applyProtection="1">
      <protection locked="0"/>
    </xf>
    <xf numFmtId="3" fontId="10" fillId="11" borderId="36" xfId="0" applyNumberFormat="1" applyFont="1" applyFill="1" applyBorder="1" applyAlignment="1" applyProtection="1">
      <alignment horizontal="center"/>
      <protection locked="0"/>
    </xf>
    <xf numFmtId="3" fontId="10" fillId="11" borderId="40" xfId="0" applyNumberFormat="1" applyFont="1" applyFill="1" applyBorder="1" applyAlignment="1" applyProtection="1">
      <alignment horizontal="center"/>
      <protection locked="0"/>
    </xf>
    <xf numFmtId="3" fontId="31" fillId="7" borderId="48" xfId="0" applyNumberFormat="1" applyFont="1" applyFill="1" applyBorder="1" applyAlignment="1">
      <alignment horizontal="center"/>
    </xf>
    <xf numFmtId="3" fontId="31" fillId="7" borderId="49" xfId="0" applyNumberFormat="1" applyFont="1" applyFill="1" applyBorder="1" applyAlignment="1">
      <alignment horizontal="center"/>
    </xf>
    <xf numFmtId="3" fontId="31" fillId="7" borderId="19" xfId="0" applyNumberFormat="1" applyFont="1" applyFill="1" applyBorder="1" applyAlignment="1">
      <alignment horizontal="center"/>
    </xf>
    <xf numFmtId="3" fontId="31" fillId="7" borderId="20" xfId="0" applyNumberFormat="1" applyFont="1" applyFill="1" applyBorder="1" applyAlignment="1">
      <alignment horizontal="center"/>
    </xf>
    <xf numFmtId="3" fontId="31" fillId="7" borderId="21" xfId="0" applyNumberFormat="1" applyFont="1" applyFill="1" applyBorder="1" applyAlignment="1">
      <alignment horizontal="center"/>
    </xf>
    <xf numFmtId="3" fontId="31" fillId="7" borderId="22" xfId="0" applyNumberFormat="1" applyFont="1" applyFill="1" applyBorder="1" applyAlignment="1">
      <alignment horizontal="center"/>
    </xf>
    <xf numFmtId="164" fontId="11" fillId="7" borderId="17" xfId="4" applyNumberFormat="1" applyFont="1" applyFill="1" applyBorder="1" applyAlignment="1">
      <alignment horizontal="center"/>
    </xf>
    <xf numFmtId="164" fontId="11" fillId="7" borderId="24" xfId="4" applyNumberFormat="1" applyFont="1" applyFill="1" applyBorder="1" applyAlignment="1">
      <alignment horizontal="center"/>
    </xf>
    <xf numFmtId="164" fontId="10" fillId="7" borderId="18" xfId="0" applyNumberFormat="1" applyFont="1" applyFill="1" applyBorder="1" applyAlignment="1">
      <alignment horizontal="center"/>
    </xf>
    <xf numFmtId="164" fontId="11" fillId="7" borderId="19" xfId="4" applyNumberFormat="1" applyFont="1" applyFill="1" applyBorder="1" applyAlignment="1">
      <alignment horizontal="center"/>
    </xf>
    <xf numFmtId="164" fontId="11" fillId="7" borderId="25" xfId="4" applyNumberFormat="1" applyFont="1" applyFill="1" applyBorder="1" applyAlignment="1">
      <alignment horizontal="center"/>
    </xf>
    <xf numFmtId="164" fontId="10" fillId="7" borderId="20" xfId="0" applyNumberFormat="1" applyFont="1" applyFill="1" applyBorder="1" applyAlignment="1">
      <alignment horizontal="center"/>
    </xf>
    <xf numFmtId="164" fontId="11" fillId="7" borderId="21" xfId="4" applyNumberFormat="1" applyFont="1" applyFill="1" applyBorder="1" applyAlignment="1">
      <alignment horizontal="center"/>
    </xf>
    <xf numFmtId="164" fontId="11" fillId="7" borderId="28" xfId="4" applyNumberFormat="1" applyFont="1" applyFill="1" applyBorder="1" applyAlignment="1">
      <alignment horizontal="center"/>
    </xf>
    <xf numFmtId="164" fontId="10" fillId="7" borderId="22" xfId="0" applyNumberFormat="1" applyFont="1" applyFill="1" applyBorder="1" applyAlignment="1">
      <alignment horizontal="center"/>
    </xf>
    <xf numFmtId="3" fontId="10" fillId="11" borderId="36" xfId="0" applyNumberFormat="1" applyFont="1" applyFill="1" applyBorder="1" applyAlignment="1" applyProtection="1">
      <protection locked="0"/>
    </xf>
    <xf numFmtId="3" fontId="10" fillId="11" borderId="40" xfId="0" applyNumberFormat="1" applyFont="1" applyFill="1" applyBorder="1" applyAlignment="1" applyProtection="1">
      <protection locked="0"/>
    </xf>
    <xf numFmtId="4" fontId="10" fillId="11" borderId="37" xfId="0" applyNumberFormat="1" applyFont="1" applyFill="1" applyBorder="1" applyAlignment="1" applyProtection="1">
      <alignment horizontal="center"/>
      <protection locked="0"/>
    </xf>
    <xf numFmtId="4" fontId="10" fillId="11" borderId="41" xfId="0" applyNumberFormat="1" applyFont="1" applyFill="1" applyBorder="1" applyAlignment="1" applyProtection="1">
      <alignment horizontal="center"/>
      <protection locked="0"/>
    </xf>
    <xf numFmtId="3" fontId="10" fillId="11" borderId="37" xfId="0" applyNumberFormat="1" applyFont="1" applyFill="1" applyBorder="1" applyAlignment="1" applyProtection="1">
      <alignment horizontal="center"/>
      <protection locked="0"/>
    </xf>
    <xf numFmtId="3" fontId="10" fillId="11" borderId="41" xfId="0" applyNumberFormat="1" applyFont="1" applyFill="1" applyBorder="1" applyAlignment="1" applyProtection="1">
      <alignment horizontal="center"/>
      <protection locked="0"/>
    </xf>
    <xf numFmtId="0" fontId="14" fillId="7" borderId="46" xfId="0" applyFont="1" applyFill="1" applyBorder="1" applyAlignment="1">
      <alignment vertical="center"/>
    </xf>
    <xf numFmtId="0" fontId="12" fillId="7" borderId="48" xfId="0" applyFont="1" applyFill="1" applyBorder="1" applyAlignment="1">
      <alignment horizontal="center" vertical="center"/>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28" fillId="4" borderId="0" xfId="4" applyFont="1" applyFill="1" applyBorder="1" applyAlignment="1">
      <alignment horizontal="left"/>
    </xf>
    <xf numFmtId="0" fontId="10" fillId="5" borderId="75" xfId="0" applyFont="1" applyFill="1" applyBorder="1" applyAlignment="1"/>
    <xf numFmtId="0" fontId="10" fillId="5" borderId="24" xfId="0" applyFont="1" applyFill="1" applyBorder="1" applyAlignment="1"/>
    <xf numFmtId="0" fontId="10" fillId="5" borderId="25" xfId="0" applyFont="1" applyFill="1" applyBorder="1" applyAlignment="1"/>
    <xf numFmtId="0" fontId="10" fillId="5" borderId="28" xfId="0" applyFont="1" applyFill="1" applyBorder="1" applyAlignment="1"/>
    <xf numFmtId="0" fontId="10" fillId="3" borderId="0" xfId="0" applyFont="1" applyFill="1" applyAlignment="1">
      <alignment horizontal="left" vertical="top"/>
    </xf>
    <xf numFmtId="0" fontId="35" fillId="3" borderId="0" xfId="0" applyFont="1" applyFill="1" applyAlignment="1"/>
    <xf numFmtId="0" fontId="12" fillId="7" borderId="60" xfId="0" applyFont="1" applyFill="1" applyBorder="1" applyAlignment="1">
      <alignment horizontal="center" vertical="center"/>
    </xf>
    <xf numFmtId="0" fontId="12" fillId="7" borderId="61" xfId="0" applyFont="1" applyFill="1" applyBorder="1" applyAlignment="1">
      <alignment horizontal="center" vertical="center"/>
    </xf>
    <xf numFmtId="0" fontId="12" fillId="7" borderId="61"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1" fillId="3" borderId="0" xfId="2" applyFont="1" applyFill="1" applyBorder="1"/>
    <xf numFmtId="0" fontId="11" fillId="3" borderId="0" xfId="2" applyFont="1" applyFill="1"/>
    <xf numFmtId="3" fontId="11" fillId="3" borderId="0" xfId="2" applyNumberFormat="1" applyFont="1" applyFill="1" applyAlignment="1">
      <alignment horizontal="center"/>
    </xf>
    <xf numFmtId="0" fontId="11" fillId="3" borderId="0" xfId="2" applyFont="1" applyFill="1" applyAlignment="1">
      <alignment horizontal="center"/>
    </xf>
    <xf numFmtId="3" fontId="11" fillId="3" borderId="0" xfId="2" applyNumberFormat="1" applyFont="1" applyFill="1" applyBorder="1" applyAlignment="1">
      <alignment horizontal="center"/>
    </xf>
    <xf numFmtId="0" fontId="10" fillId="3" borderId="0" xfId="0" applyFont="1" applyFill="1">
      <alignment vertical="top"/>
    </xf>
    <xf numFmtId="0" fontId="10" fillId="3" borderId="0" xfId="0" applyFont="1" applyFill="1" applyBorder="1">
      <alignment vertical="top"/>
    </xf>
    <xf numFmtId="0" fontId="36" fillId="3" borderId="0" xfId="1" applyFont="1" applyFill="1" applyBorder="1" applyAlignment="1" applyProtection="1">
      <alignment wrapText="1"/>
    </xf>
    <xf numFmtId="0" fontId="34" fillId="3" borderId="0" xfId="0" applyFont="1" applyFill="1" applyBorder="1">
      <alignment vertical="top"/>
    </xf>
    <xf numFmtId="0" fontId="34" fillId="3" borderId="0" xfId="0" applyFont="1" applyFill="1">
      <alignment vertical="top"/>
    </xf>
    <xf numFmtId="0" fontId="12" fillId="2" borderId="0" xfId="0" applyFont="1" applyFill="1">
      <alignment vertical="top"/>
    </xf>
    <xf numFmtId="0" fontId="7" fillId="3" borderId="0" xfId="0" applyFont="1" applyFill="1" applyAlignment="1">
      <alignment horizontal="center" vertical="top"/>
    </xf>
    <xf numFmtId="0" fontId="10" fillId="5" borderId="2" xfId="0" applyFont="1" applyFill="1" applyBorder="1" applyAlignment="1">
      <alignment horizontal="left" wrapText="1"/>
    </xf>
    <xf numFmtId="0" fontId="10" fillId="5" borderId="3" xfId="0" applyFont="1" applyFill="1" applyBorder="1" applyAlignment="1">
      <alignment horizontal="left" wrapText="1"/>
    </xf>
    <xf numFmtId="0" fontId="12" fillId="5" borderId="2"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4" xfId="0" applyFont="1" applyFill="1" applyBorder="1" applyAlignment="1">
      <alignment horizontal="left" wrapText="1"/>
    </xf>
    <xf numFmtId="0" fontId="14" fillId="3" borderId="32" xfId="0" applyFont="1" applyFill="1" applyBorder="1" applyAlignment="1">
      <alignment horizontal="center"/>
    </xf>
    <xf numFmtId="0" fontId="12" fillId="3" borderId="0" xfId="0" applyFont="1" applyFill="1" applyAlignment="1">
      <alignment horizontal="left" vertical="center"/>
    </xf>
    <xf numFmtId="0" fontId="11" fillId="5" borderId="35" xfId="0" applyFont="1" applyFill="1" applyBorder="1" applyAlignment="1">
      <alignment horizontal="left" wrapText="1"/>
    </xf>
    <xf numFmtId="0" fontId="11" fillId="5" borderId="9" xfId="0" applyFont="1" applyFill="1" applyBorder="1" applyAlignment="1">
      <alignment horizontal="left" wrapText="1"/>
    </xf>
    <xf numFmtId="0" fontId="11" fillId="5" borderId="10" xfId="0" applyFont="1" applyFill="1" applyBorder="1" applyAlignment="1">
      <alignment horizontal="left" wrapText="1"/>
    </xf>
    <xf numFmtId="0" fontId="11" fillId="5" borderId="59" xfId="0" applyFont="1" applyFill="1" applyBorder="1" applyAlignment="1">
      <alignment horizontal="left" wrapText="1"/>
    </xf>
    <xf numFmtId="0" fontId="11" fillId="5" borderId="58" xfId="0" applyFont="1" applyFill="1" applyBorder="1" applyAlignment="1">
      <alignment horizontal="left" wrapText="1"/>
    </xf>
    <xf numFmtId="0" fontId="11" fillId="5" borderId="11" xfId="0" applyFont="1" applyFill="1" applyBorder="1" applyAlignment="1">
      <alignment horizontal="left" wrapText="1"/>
    </xf>
    <xf numFmtId="0" fontId="11" fillId="5" borderId="65" xfId="0" applyFont="1" applyFill="1" applyBorder="1" applyAlignment="1">
      <alignment horizontal="left" wrapText="1"/>
    </xf>
    <xf numFmtId="0" fontId="11" fillId="5" borderId="66" xfId="0" applyFont="1" applyFill="1" applyBorder="1" applyAlignment="1">
      <alignment horizontal="left" wrapText="1"/>
    </xf>
    <xf numFmtId="0" fontId="11" fillId="5" borderId="13" xfId="0" applyFont="1" applyFill="1" applyBorder="1" applyAlignment="1">
      <alignment horizontal="left" wrapText="1"/>
    </xf>
    <xf numFmtId="0" fontId="14" fillId="4" borderId="67" xfId="0" applyFont="1" applyFill="1" applyBorder="1" applyAlignment="1">
      <alignment horizontal="center"/>
    </xf>
    <xf numFmtId="0" fontId="14" fillId="4" borderId="9" xfId="0" applyFont="1" applyFill="1" applyBorder="1" applyAlignment="1">
      <alignment horizontal="center"/>
    </xf>
    <xf numFmtId="0" fontId="14" fillId="4" borderId="10" xfId="0" applyFont="1" applyFill="1" applyBorder="1" applyAlignment="1">
      <alignment horizontal="center"/>
    </xf>
    <xf numFmtId="0" fontId="12" fillId="8" borderId="19" xfId="0" applyFont="1" applyFill="1" applyBorder="1" applyAlignment="1">
      <alignment horizontal="center"/>
    </xf>
    <xf numFmtId="0" fontId="12" fillId="8" borderId="44" xfId="0" applyFont="1" applyFill="1" applyBorder="1" applyAlignment="1">
      <alignment horizontal="center"/>
    </xf>
    <xf numFmtId="0" fontId="12" fillId="8" borderId="29" xfId="0" applyFont="1" applyFill="1" applyBorder="1" applyAlignment="1">
      <alignment horizontal="center"/>
    </xf>
    <xf numFmtId="0" fontId="12" fillId="8" borderId="46" xfId="0" applyFont="1" applyFill="1" applyBorder="1" applyAlignment="1">
      <alignment horizontal="center"/>
    </xf>
    <xf numFmtId="0" fontId="31" fillId="3" borderId="59" xfId="0" applyFont="1" applyFill="1" applyBorder="1" applyAlignment="1">
      <alignment horizontal="center"/>
    </xf>
    <xf numFmtId="0" fontId="31" fillId="3" borderId="58" xfId="0" applyFont="1" applyFill="1" applyBorder="1" applyAlignment="1">
      <alignment horizontal="center"/>
    </xf>
    <xf numFmtId="0" fontId="31" fillId="3" borderId="11" xfId="0" applyFont="1" applyFill="1" applyBorder="1" applyAlignment="1">
      <alignment horizontal="center"/>
    </xf>
    <xf numFmtId="0" fontId="10" fillId="5" borderId="63" xfId="0" applyFont="1" applyFill="1" applyBorder="1" applyAlignment="1">
      <alignment horizontal="left" wrapText="1"/>
    </xf>
    <xf numFmtId="0" fontId="10" fillId="5" borderId="32" xfId="0" applyFont="1" applyFill="1" applyBorder="1" applyAlignment="1">
      <alignment horizontal="left" wrapText="1"/>
    </xf>
    <xf numFmtId="0" fontId="10" fillId="5" borderId="64" xfId="0" applyFont="1" applyFill="1" applyBorder="1" applyAlignment="1">
      <alignment horizontal="left" wrapText="1"/>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50"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7" fillId="9" borderId="36" xfId="0" applyFont="1" applyFill="1" applyBorder="1" applyAlignment="1" applyProtection="1">
      <alignment horizontal="center"/>
      <protection locked="0"/>
    </xf>
    <xf numFmtId="0" fontId="7" fillId="3" borderId="36" xfId="0" applyFont="1" applyFill="1" applyBorder="1" applyAlignment="1">
      <alignment horizontal="center"/>
    </xf>
    <xf numFmtId="0" fontId="9" fillId="3" borderId="44" xfId="0" applyFont="1" applyFill="1" applyBorder="1" applyAlignment="1">
      <alignment horizontal="center"/>
    </xf>
    <xf numFmtId="0" fontId="7" fillId="3" borderId="54" xfId="0" applyFont="1" applyFill="1" applyBorder="1" applyAlignment="1">
      <alignment horizontal="center"/>
    </xf>
    <xf numFmtId="0" fontId="7" fillId="3" borderId="71" xfId="0" applyFont="1" applyFill="1" applyBorder="1" applyAlignment="1">
      <alignment horizontal="center"/>
    </xf>
    <xf numFmtId="0" fontId="7" fillId="3" borderId="51" xfId="0" applyFont="1" applyFill="1" applyBorder="1" applyAlignment="1">
      <alignment horizontal="center" vertical="top"/>
    </xf>
    <xf numFmtId="0" fontId="7" fillId="3" borderId="52" xfId="0" applyFont="1" applyFill="1" applyBorder="1" applyAlignment="1">
      <alignment horizontal="center" vertical="top"/>
    </xf>
    <xf numFmtId="0" fontId="9" fillId="3" borderId="17" xfId="0" applyFont="1" applyFill="1" applyBorder="1" applyAlignment="1">
      <alignment horizontal="center" wrapText="1"/>
    </xf>
    <xf numFmtId="3" fontId="3" fillId="3" borderId="51" xfId="4" applyNumberFormat="1" applyFont="1" applyFill="1" applyBorder="1" applyAlignment="1">
      <alignment horizontal="center"/>
    </xf>
    <xf numFmtId="3" fontId="3" fillId="3" borderId="52" xfId="4" applyNumberFormat="1" applyFont="1" applyFill="1" applyBorder="1" applyAlignment="1">
      <alignment horizontal="center"/>
    </xf>
    <xf numFmtId="0" fontId="9" fillId="3" borderId="44" xfId="0" applyFont="1" applyFill="1" applyBorder="1" applyAlignment="1">
      <alignment horizontal="center" wrapText="1"/>
    </xf>
    <xf numFmtId="0" fontId="7" fillId="3" borderId="36" xfId="0" applyFont="1" applyFill="1" applyBorder="1" applyAlignment="1">
      <alignment horizontal="center" vertical="top"/>
    </xf>
    <xf numFmtId="0" fontId="7" fillId="3" borderId="40" xfId="0" applyFont="1" applyFill="1" applyBorder="1" applyAlignment="1">
      <alignment horizontal="center" vertical="top"/>
    </xf>
    <xf numFmtId="0" fontId="7" fillId="9" borderId="40" xfId="0" applyFont="1" applyFill="1" applyBorder="1" applyAlignment="1" applyProtection="1">
      <alignment horizontal="center" vertical="top"/>
      <protection locked="0"/>
    </xf>
    <xf numFmtId="0" fontId="9" fillId="3" borderId="36" xfId="0" applyFont="1" applyFill="1" applyBorder="1" applyAlignment="1">
      <alignment horizontal="center" vertical="top"/>
    </xf>
    <xf numFmtId="0" fontId="9" fillId="3" borderId="69" xfId="0" applyFont="1" applyFill="1" applyBorder="1" applyAlignment="1">
      <alignment horizontal="center"/>
    </xf>
    <xf numFmtId="0" fontId="9" fillId="9" borderId="63" xfId="0" applyFont="1" applyFill="1" applyBorder="1" applyAlignment="1">
      <alignment horizontal="center" vertical="top"/>
    </xf>
    <xf numFmtId="0" fontId="9" fillId="9" borderId="32" xfId="0" applyFont="1" applyFill="1" applyBorder="1" applyAlignment="1">
      <alignment horizontal="center" vertical="top"/>
    </xf>
    <xf numFmtId="0" fontId="9" fillId="9" borderId="64" xfId="0" applyFont="1" applyFill="1" applyBorder="1" applyAlignment="1">
      <alignment horizontal="center" vertical="top"/>
    </xf>
    <xf numFmtId="0" fontId="9" fillId="9" borderId="69" xfId="0" applyFont="1" applyFill="1" applyBorder="1" applyAlignment="1">
      <alignment horizontal="center"/>
    </xf>
    <xf numFmtId="0" fontId="9" fillId="9" borderId="36" xfId="0" applyFont="1" applyFill="1" applyBorder="1" applyAlignment="1">
      <alignment horizontal="center"/>
    </xf>
    <xf numFmtId="0" fontId="9" fillId="3" borderId="69" xfId="0" applyFont="1" applyFill="1" applyBorder="1" applyAlignment="1">
      <alignment horizontal="center" vertical="top"/>
    </xf>
    <xf numFmtId="0" fontId="9" fillId="3" borderId="17" xfId="0" applyFont="1" applyFill="1" applyBorder="1" applyAlignment="1">
      <alignment horizontal="center"/>
    </xf>
    <xf numFmtId="0" fontId="9" fillId="3" borderId="43" xfId="0" applyFont="1" applyFill="1" applyBorder="1" applyAlignment="1">
      <alignment horizontal="center"/>
    </xf>
    <xf numFmtId="0" fontId="9" fillId="3" borderId="42" xfId="0" applyFont="1" applyFill="1" applyBorder="1" applyAlignment="1">
      <alignment horizontal="center"/>
    </xf>
    <xf numFmtId="0" fontId="9" fillId="3" borderId="36" xfId="0" applyFont="1" applyFill="1" applyBorder="1" applyAlignment="1">
      <alignment horizontal="center"/>
    </xf>
    <xf numFmtId="0" fontId="9" fillId="3" borderId="23" xfId="0" applyFont="1" applyFill="1" applyBorder="1" applyAlignment="1">
      <alignment horizontal="center"/>
    </xf>
    <xf numFmtId="0" fontId="9" fillId="3" borderId="24" xfId="0" applyFont="1" applyFill="1" applyBorder="1" applyAlignment="1">
      <alignment horizontal="center"/>
    </xf>
    <xf numFmtId="0" fontId="9" fillId="3" borderId="68" xfId="0" applyFont="1" applyFill="1" applyBorder="1" applyAlignment="1">
      <alignment horizontal="center"/>
    </xf>
    <xf numFmtId="0" fontId="9" fillId="3" borderId="70" xfId="0" applyFont="1" applyFill="1" applyBorder="1" applyAlignment="1">
      <alignment horizontal="center"/>
    </xf>
    <xf numFmtId="0" fontId="11" fillId="5" borderId="6" xfId="0" applyFont="1" applyFill="1" applyBorder="1" applyAlignment="1">
      <alignment horizontal="left" wrapText="1"/>
    </xf>
    <xf numFmtId="0" fontId="11" fillId="5" borderId="7" xfId="0" applyFont="1" applyFill="1" applyBorder="1" applyAlignment="1">
      <alignment horizontal="left" wrapText="1"/>
    </xf>
    <xf numFmtId="0" fontId="11" fillId="5" borderId="8" xfId="0" applyFont="1" applyFill="1" applyBorder="1" applyAlignment="1">
      <alignment horizontal="left" wrapText="1"/>
    </xf>
    <xf numFmtId="0" fontId="5" fillId="3" borderId="21" xfId="4" applyFont="1" applyFill="1" applyBorder="1" applyAlignment="1">
      <alignment horizontal="center"/>
    </xf>
    <xf numFmtId="0" fontId="5" fillId="3" borderId="23" xfId="2" applyFont="1" applyFill="1" applyBorder="1" applyAlignment="1">
      <alignment horizontal="center" wrapText="1"/>
    </xf>
    <xf numFmtId="0" fontId="5" fillId="3" borderId="26" xfId="2" applyFont="1" applyFill="1" applyBorder="1" applyAlignment="1">
      <alignment horizontal="center" wrapText="1"/>
    </xf>
    <xf numFmtId="0" fontId="5" fillId="3" borderId="27" xfId="2" applyFont="1" applyFill="1" applyBorder="1" applyAlignment="1">
      <alignment horizontal="center" wrapText="1"/>
    </xf>
    <xf numFmtId="0" fontId="5" fillId="3" borderId="17" xfId="4" applyFont="1" applyFill="1" applyBorder="1" applyAlignment="1">
      <alignment horizontal="center"/>
    </xf>
    <xf numFmtId="0" fontId="5" fillId="3" borderId="19" xfId="4" applyFont="1" applyFill="1" applyBorder="1" applyAlignment="1">
      <alignment horizontal="center"/>
    </xf>
    <xf numFmtId="0" fontId="5" fillId="3" borderId="27" xfId="4" applyFont="1" applyFill="1" applyBorder="1" applyAlignment="1">
      <alignment horizontal="center"/>
    </xf>
    <xf numFmtId="0" fontId="5" fillId="3" borderId="28" xfId="4" applyFont="1" applyFill="1" applyBorder="1" applyAlignment="1">
      <alignment horizontal="center"/>
    </xf>
    <xf numFmtId="0" fontId="9" fillId="3" borderId="69" xfId="0" applyFont="1" applyFill="1" applyBorder="1" applyAlignment="1">
      <alignment horizontal="center" wrapText="1"/>
    </xf>
    <xf numFmtId="0" fontId="9" fillId="3" borderId="36" xfId="0" applyFont="1" applyFill="1" applyBorder="1" applyAlignment="1">
      <alignment horizontal="center" wrapText="1"/>
    </xf>
    <xf numFmtId="0" fontId="3" fillId="3" borderId="0" xfId="4" applyFont="1" applyFill="1" applyBorder="1" applyAlignment="1">
      <alignment horizontal="center"/>
    </xf>
    <xf numFmtId="0" fontId="9" fillId="9" borderId="23" xfId="0" applyFont="1" applyFill="1" applyBorder="1" applyAlignment="1">
      <alignment horizontal="center" wrapText="1"/>
    </xf>
    <xf numFmtId="0" fontId="9" fillId="9" borderId="68" xfId="0" applyFont="1" applyFill="1" applyBorder="1" applyAlignment="1">
      <alignment horizontal="center" wrapText="1"/>
    </xf>
    <xf numFmtId="0" fontId="11" fillId="5" borderId="63" xfId="0" applyFont="1" applyFill="1" applyBorder="1" applyAlignment="1" applyProtection="1">
      <alignment horizontal="left" vertical="center" wrapText="1"/>
      <protection locked="0"/>
    </xf>
    <xf numFmtId="0" fontId="11" fillId="5" borderId="32" xfId="0" applyFont="1" applyFill="1" applyBorder="1" applyAlignment="1" applyProtection="1">
      <alignment horizontal="left" vertical="center" wrapText="1"/>
      <protection locked="0"/>
    </xf>
    <xf numFmtId="0" fontId="11" fillId="5" borderId="64" xfId="0" applyFont="1" applyFill="1" applyBorder="1" applyAlignment="1" applyProtection="1">
      <alignment horizontal="left" vertical="center" wrapText="1"/>
      <protection locked="0"/>
    </xf>
    <xf numFmtId="0" fontId="10" fillId="3" borderId="72" xfId="0" applyFont="1" applyFill="1" applyBorder="1" applyAlignment="1">
      <alignment horizontal="center" vertical="center"/>
    </xf>
    <xf numFmtId="0" fontId="10" fillId="3" borderId="73" xfId="0" applyFont="1" applyFill="1" applyBorder="1" applyAlignment="1">
      <alignment horizontal="center" vertical="center"/>
    </xf>
    <xf numFmtId="0" fontId="10" fillId="3" borderId="74" xfId="0" applyFont="1" applyFill="1" applyBorder="1" applyAlignment="1">
      <alignment horizontal="center" vertical="center"/>
    </xf>
  </cellXfs>
  <cellStyles count="5">
    <cellStyle name="Hyperlink" xfId="1" builtinId="8"/>
    <cellStyle name="Normal" xfId="0" builtinId="0"/>
    <cellStyle name="Normal_34301 Calculations" xfId="2"/>
    <cellStyle name="Normal_Heaters EF" xfId="3"/>
    <cellStyle name="Normal_MAU" xfId="4"/>
  </cellStyles>
  <dxfs count="2">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2.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3.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4.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5.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6.xml.rels><?xml version="1.0" encoding="UTF-8" standalone="yes"?>
<Relationships xmlns="http://schemas.openxmlformats.org/package/2006/relationships"><Relationship Id="rId8" Type="http://schemas.openxmlformats.org/officeDocument/2006/relationships/hyperlink" Target="#References!A1"/><Relationship Id="rId3" Type="http://schemas.openxmlformats.org/officeDocument/2006/relationships/hyperlink" Target="#Calculations!A1"/><Relationship Id="rId7" Type="http://schemas.openxmlformats.org/officeDocument/2006/relationships/hyperlink" Target="#'Process Flow'!A1"/><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hyperlink" Target="#Instructions!A1"/><Relationship Id="rId5" Type="http://schemas.openxmlformats.org/officeDocument/2006/relationships/hyperlink" Target="#'Input-Output'!A1"/><Relationship Id="rId4" Type="http://schemas.openxmlformats.org/officeDocument/2006/relationships/hyperlink" Target="#'All Substances'!A1"/><Relationship Id="rId9"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20638</xdr:colOff>
      <xdr:row>11</xdr:row>
      <xdr:rowOff>49530</xdr:rowOff>
    </xdr:from>
    <xdr:to>
      <xdr:col>1</xdr:col>
      <xdr:colOff>1003618</xdr:colOff>
      <xdr:row>12</xdr:row>
      <xdr:rowOff>122029</xdr:rowOff>
    </xdr:to>
    <xdr:sp macro="" textlink="">
      <xdr:nvSpPr>
        <xdr:cNvPr id="5031" name="Rounded Rectangle 18"/>
        <xdr:cNvSpPr>
          <a:spLocks noChangeArrowheads="1"/>
        </xdr:cNvSpPr>
      </xdr:nvSpPr>
      <xdr:spPr bwMode="auto">
        <a:xfrm>
          <a:off x="458788" y="2419350"/>
          <a:ext cx="960120" cy="274320"/>
        </a:xfrm>
        <a:prstGeom prst="roundRect">
          <a:avLst>
            <a:gd name="adj" fmla="val 16667"/>
          </a:avLst>
        </a:prstGeom>
        <a:solidFill>
          <a:srgbClr val="558ED5"/>
        </a:solidFill>
        <a:ln w="25400" algn="ctr">
          <a:solidFill>
            <a:srgbClr val="558ED5"/>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33337</xdr:colOff>
      <xdr:row>7</xdr:row>
      <xdr:rowOff>33337</xdr:rowOff>
    </xdr:from>
    <xdr:to>
      <xdr:col>1</xdr:col>
      <xdr:colOff>1084897</xdr:colOff>
      <xdr:row>9</xdr:row>
      <xdr:rowOff>16237</xdr:rowOff>
    </xdr:to>
    <xdr:sp macro="" textlink="">
      <xdr:nvSpPr>
        <xdr:cNvPr id="5032" name="Rounded Rectangle 17"/>
        <xdr:cNvSpPr>
          <a:spLocks noChangeArrowheads="1"/>
        </xdr:cNvSpPr>
      </xdr:nvSpPr>
      <xdr:spPr bwMode="auto">
        <a:xfrm>
          <a:off x="376237" y="1662112"/>
          <a:ext cx="1028700" cy="323850"/>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20637</xdr:colOff>
      <xdr:row>13</xdr:row>
      <xdr:rowOff>127001</xdr:rowOff>
    </xdr:from>
    <xdr:to>
      <xdr:col>1</xdr:col>
      <xdr:colOff>1003617</xdr:colOff>
      <xdr:row>15</xdr:row>
      <xdr:rowOff>1271</xdr:rowOff>
    </xdr:to>
    <xdr:sp macro="" textlink="">
      <xdr:nvSpPr>
        <xdr:cNvPr id="5033" name="Rounded Rectangle 19"/>
        <xdr:cNvSpPr>
          <a:spLocks noChangeArrowheads="1"/>
        </xdr:cNvSpPr>
      </xdr:nvSpPr>
      <xdr:spPr bwMode="auto">
        <a:xfrm>
          <a:off x="458787" y="2898776"/>
          <a:ext cx="960120" cy="274320"/>
        </a:xfrm>
        <a:prstGeom prst="roundRect">
          <a:avLst>
            <a:gd name="adj" fmla="val 16667"/>
          </a:avLst>
        </a:prstGeom>
        <a:solidFill>
          <a:srgbClr val="376092"/>
        </a:solidFill>
        <a:ln w="25400" algn="ctr">
          <a:solidFill>
            <a:srgbClr val="376092"/>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19050</xdr:colOff>
      <xdr:row>6</xdr:row>
      <xdr:rowOff>72390</xdr:rowOff>
    </xdr:from>
    <xdr:to>
      <xdr:col>1</xdr:col>
      <xdr:colOff>1070610</xdr:colOff>
      <xdr:row>6</xdr:row>
      <xdr:rowOff>270510</xdr:rowOff>
    </xdr:to>
    <xdr:sp macro="" textlink="">
      <xdr:nvSpPr>
        <xdr:cNvPr id="3076" name="Rounded Rectangle 15"/>
        <xdr:cNvSpPr>
          <a:spLocks noChangeArrowheads="1"/>
        </xdr:cNvSpPr>
      </xdr:nvSpPr>
      <xdr:spPr bwMode="auto">
        <a:xfrm>
          <a:off x="704850" y="1672590"/>
          <a:ext cx="1051560" cy="198120"/>
        </a:xfrm>
        <a:prstGeom prst="roundRect">
          <a:avLst>
            <a:gd name="adj" fmla="val 16667"/>
          </a:avLst>
        </a:prstGeom>
        <a:solidFill>
          <a:srgbClr val="CCFFCC"/>
        </a:solidFill>
        <a:ln w="25400" algn="ctr">
          <a:no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53973</xdr:colOff>
      <xdr:row>13</xdr:row>
      <xdr:rowOff>125728</xdr:rowOff>
    </xdr:from>
    <xdr:to>
      <xdr:col>1</xdr:col>
      <xdr:colOff>1037136</xdr:colOff>
      <xdr:row>15</xdr:row>
      <xdr:rowOff>7727</xdr:rowOff>
    </xdr:to>
    <xdr:sp macro="" textlink="">
      <xdr:nvSpPr>
        <xdr:cNvPr id="20" name="TextBox 19">
          <a:hlinkClick xmlns:r="http://schemas.openxmlformats.org/officeDocument/2006/relationships" r:id="rId1"/>
        </xdr:cNvPr>
        <xdr:cNvSpPr txBox="1"/>
      </xdr:nvSpPr>
      <xdr:spPr>
        <a:xfrm>
          <a:off x="492123" y="2905123"/>
          <a:ext cx="96012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541019</xdr:colOff>
      <xdr:row>11</xdr:row>
      <xdr:rowOff>51857</xdr:rowOff>
    </xdr:from>
    <xdr:to>
      <xdr:col>1</xdr:col>
      <xdr:colOff>1103338</xdr:colOff>
      <xdr:row>12</xdr:row>
      <xdr:rowOff>116627</xdr:rowOff>
    </xdr:to>
    <xdr:sp macro="" textlink="">
      <xdr:nvSpPr>
        <xdr:cNvPr id="21" name="TextBox 20">
          <a:hlinkClick xmlns:r="http://schemas.openxmlformats.org/officeDocument/2006/relationships" r:id="rId2"/>
        </xdr:cNvPr>
        <xdr:cNvSpPr txBox="1"/>
      </xdr:nvSpPr>
      <xdr:spPr>
        <a:xfrm>
          <a:off x="541019" y="2795057"/>
          <a:ext cx="1248119" cy="27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48152</xdr:colOff>
      <xdr:row>7</xdr:row>
      <xdr:rowOff>76728</xdr:rowOff>
    </xdr:from>
    <xdr:to>
      <xdr:col>1</xdr:col>
      <xdr:colOff>1092994</xdr:colOff>
      <xdr:row>9</xdr:row>
      <xdr:rowOff>1948</xdr:rowOff>
    </xdr:to>
    <xdr:sp macro="" textlink="">
      <xdr:nvSpPr>
        <xdr:cNvPr id="22" name="TextBox 21">
          <a:hlinkClick xmlns:r="http://schemas.openxmlformats.org/officeDocument/2006/relationships" r:id="rId3"/>
        </xdr:cNvPr>
        <xdr:cNvSpPr txBox="1"/>
      </xdr:nvSpPr>
      <xdr:spPr>
        <a:xfrm>
          <a:off x="391052" y="1705503"/>
          <a:ext cx="1014557"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21695</xdr:colOff>
      <xdr:row>6</xdr:row>
      <xdr:rowOff>38627</xdr:rowOff>
    </xdr:from>
    <xdr:to>
      <xdr:col>1</xdr:col>
      <xdr:colOff>1076168</xdr:colOff>
      <xdr:row>6</xdr:row>
      <xdr:rowOff>457200</xdr:rowOff>
    </xdr:to>
    <xdr:sp macro="" textlink="">
      <xdr:nvSpPr>
        <xdr:cNvPr id="23" name="TextBox 22">
          <a:hlinkClick xmlns:r="http://schemas.openxmlformats.org/officeDocument/2006/relationships" r:id="rId4"/>
        </xdr:cNvPr>
        <xdr:cNvSpPr txBox="1"/>
      </xdr:nvSpPr>
      <xdr:spPr>
        <a:xfrm>
          <a:off x="707495" y="1486427"/>
          <a:ext cx="1054473" cy="41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20637</xdr:colOff>
      <xdr:row>16</xdr:row>
      <xdr:rowOff>14605</xdr:rowOff>
    </xdr:from>
    <xdr:to>
      <xdr:col>1</xdr:col>
      <xdr:colOff>1003617</xdr:colOff>
      <xdr:row>17</xdr:row>
      <xdr:rowOff>88900</xdr:rowOff>
    </xdr:to>
    <xdr:sp macro="" textlink="">
      <xdr:nvSpPr>
        <xdr:cNvPr id="5039" name="Rounded Rectangle 20"/>
        <xdr:cNvSpPr>
          <a:spLocks noChangeArrowheads="1"/>
        </xdr:cNvSpPr>
      </xdr:nvSpPr>
      <xdr:spPr bwMode="auto">
        <a:xfrm>
          <a:off x="458787" y="3594100"/>
          <a:ext cx="960120" cy="274320"/>
        </a:xfrm>
        <a:prstGeom prst="roundRect">
          <a:avLst>
            <a:gd name="adj" fmla="val 16667"/>
          </a:avLst>
        </a:prstGeom>
        <a:solidFill>
          <a:srgbClr val="17375E"/>
        </a:solidFill>
        <a:ln w="25400" algn="ctr">
          <a:solidFill>
            <a:srgbClr val="17375E"/>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38639</xdr:colOff>
      <xdr:row>16</xdr:row>
      <xdr:rowOff>12169</xdr:rowOff>
    </xdr:from>
    <xdr:to>
      <xdr:col>1</xdr:col>
      <xdr:colOff>1029239</xdr:colOff>
      <xdr:row>17</xdr:row>
      <xdr:rowOff>86464</xdr:rowOff>
    </xdr:to>
    <xdr:sp macro="" textlink="">
      <xdr:nvSpPr>
        <xdr:cNvPr id="25" name="TextBox 24">
          <a:hlinkClick xmlns:r="http://schemas.openxmlformats.org/officeDocument/2006/relationships" r:id="rId5"/>
        </xdr:cNvPr>
        <xdr:cNvSpPr txBox="1"/>
      </xdr:nvSpPr>
      <xdr:spPr>
        <a:xfrm>
          <a:off x="476789" y="3584044"/>
          <a:ext cx="96012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1</xdr:col>
      <xdr:colOff>22860</xdr:colOff>
      <xdr:row>45</xdr:row>
      <xdr:rowOff>22860</xdr:rowOff>
    </xdr:from>
    <xdr:to>
      <xdr:col>2</xdr:col>
      <xdr:colOff>586740</xdr:colOff>
      <xdr:row>48</xdr:row>
      <xdr:rowOff>91440</xdr:rowOff>
    </xdr:to>
    <xdr:pic>
      <xdr:nvPicPr>
        <xdr:cNvPr id="3407"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472440" y="10355580"/>
          <a:ext cx="1805940" cy="571500"/>
        </a:xfrm>
        <a:prstGeom prst="rect">
          <a:avLst/>
        </a:prstGeom>
        <a:noFill/>
        <a:ln w="9525">
          <a:noFill/>
          <a:miter lim="800000"/>
          <a:headEnd/>
          <a:tailEnd/>
        </a:ln>
      </xdr:spPr>
    </xdr:pic>
    <xdr:clientData/>
  </xdr:twoCellAnchor>
  <xdr:twoCellAnchor editAs="oneCell">
    <xdr:from>
      <xdr:col>3</xdr:col>
      <xdr:colOff>3779520</xdr:colOff>
      <xdr:row>46</xdr:row>
      <xdr:rowOff>45720</xdr:rowOff>
    </xdr:from>
    <xdr:to>
      <xdr:col>3</xdr:col>
      <xdr:colOff>5318760</xdr:colOff>
      <xdr:row>48</xdr:row>
      <xdr:rowOff>144780</xdr:rowOff>
    </xdr:to>
    <xdr:pic>
      <xdr:nvPicPr>
        <xdr:cNvPr id="3408"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7155180" y="10965180"/>
          <a:ext cx="1539240" cy="434340"/>
        </a:xfrm>
        <a:prstGeom prst="rect">
          <a:avLst/>
        </a:prstGeom>
        <a:noFill/>
        <a:ln w="9525">
          <a:noFill/>
          <a:miter lim="800000"/>
          <a:headEnd/>
          <a:tailEnd/>
        </a:ln>
      </xdr:spPr>
    </xdr:pic>
    <xdr:clientData/>
  </xdr:twoCellAnchor>
  <xdr:twoCellAnchor>
    <xdr:from>
      <xdr:col>1</xdr:col>
      <xdr:colOff>15874</xdr:colOff>
      <xdr:row>18</xdr:row>
      <xdr:rowOff>85725</xdr:rowOff>
    </xdr:from>
    <xdr:to>
      <xdr:col>1</xdr:col>
      <xdr:colOff>999037</xdr:colOff>
      <xdr:row>19</xdr:row>
      <xdr:rowOff>160020</xdr:rowOff>
    </xdr:to>
    <xdr:sp macro="" textlink="">
      <xdr:nvSpPr>
        <xdr:cNvPr id="5044" name="Rounded Rectangle 20"/>
        <xdr:cNvSpPr>
          <a:spLocks noChangeArrowheads="1"/>
        </xdr:cNvSpPr>
      </xdr:nvSpPr>
      <xdr:spPr bwMode="auto">
        <a:xfrm>
          <a:off x="454024" y="4057650"/>
          <a:ext cx="960120" cy="274320"/>
        </a:xfrm>
        <a:prstGeom prst="roundRect">
          <a:avLst>
            <a:gd name="adj" fmla="val 16667"/>
          </a:avLst>
        </a:prstGeom>
        <a:solidFill>
          <a:srgbClr val="10253F"/>
        </a:solidFill>
        <a:ln w="25400" algn="ctr">
          <a:solidFill>
            <a:srgbClr val="10253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34924</xdr:colOff>
      <xdr:row>18</xdr:row>
      <xdr:rowOff>83605</xdr:rowOff>
    </xdr:from>
    <xdr:to>
      <xdr:col>1</xdr:col>
      <xdr:colOff>1071477</xdr:colOff>
      <xdr:row>19</xdr:row>
      <xdr:rowOff>157900</xdr:rowOff>
    </xdr:to>
    <xdr:sp macro="" textlink="">
      <xdr:nvSpPr>
        <xdr:cNvPr id="18" name="TextBox 17">
          <a:hlinkClick xmlns:r="http://schemas.openxmlformats.org/officeDocument/2006/relationships" r:id="rId8"/>
        </xdr:cNvPr>
        <xdr:cNvSpPr txBox="1"/>
      </xdr:nvSpPr>
      <xdr:spPr>
        <a:xfrm>
          <a:off x="473074" y="4055530"/>
          <a:ext cx="10058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editAs="oneCell">
    <xdr:from>
      <xdr:col>2</xdr:col>
      <xdr:colOff>0</xdr:colOff>
      <xdr:row>0</xdr:row>
      <xdr:rowOff>0</xdr:rowOff>
    </xdr:from>
    <xdr:to>
      <xdr:col>3</xdr:col>
      <xdr:colOff>1112520</xdr:colOff>
      <xdr:row>0</xdr:row>
      <xdr:rowOff>563880</xdr:rowOff>
    </xdr:to>
    <xdr:pic>
      <xdr:nvPicPr>
        <xdr:cNvPr id="3412"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0320" cy="563880"/>
        </a:xfrm>
        <a:prstGeom prst="rect">
          <a:avLst/>
        </a:prstGeom>
        <a:noFill/>
        <a:ln w="9525">
          <a:noFill/>
          <a:miter lim="800000"/>
          <a:headEnd/>
          <a:tailEnd/>
        </a:ln>
      </xdr:spPr>
    </xdr:pic>
    <xdr:clientData/>
  </xdr:twoCellAnchor>
  <xdr:twoCellAnchor>
    <xdr:from>
      <xdr:col>0</xdr:col>
      <xdr:colOff>38100</xdr:colOff>
      <xdr:row>5</xdr:row>
      <xdr:rowOff>53340</xdr:rowOff>
    </xdr:from>
    <xdr:to>
      <xdr:col>0</xdr:col>
      <xdr:colOff>670560</xdr:colOff>
      <xdr:row>6</xdr:row>
      <xdr:rowOff>525780</xdr:rowOff>
    </xdr:to>
    <xdr:grpSp>
      <xdr:nvGrpSpPr>
        <xdr:cNvPr id="24" name="Group 182"/>
        <xdr:cNvGrpSpPr>
          <a:grpSpLocks/>
        </xdr:cNvGrpSpPr>
      </xdr:nvGrpSpPr>
      <xdr:grpSpPr bwMode="auto">
        <a:xfrm>
          <a:off x="38100" y="1325880"/>
          <a:ext cx="632460" cy="647700"/>
          <a:chOff x="2" y="119"/>
          <a:chExt cx="45" cy="53"/>
        </a:xfrm>
      </xdr:grpSpPr>
      <xdr:sp macro="" textlink="">
        <xdr:nvSpPr>
          <xdr:cNvPr id="26"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8"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26988</xdr:colOff>
      <xdr:row>8</xdr:row>
      <xdr:rowOff>122555</xdr:rowOff>
    </xdr:from>
    <xdr:to>
      <xdr:col>1</xdr:col>
      <xdr:colOff>1017588</xdr:colOff>
      <xdr:row>9</xdr:row>
      <xdr:rowOff>195281</xdr:rowOff>
    </xdr:to>
    <xdr:sp macro="" textlink="">
      <xdr:nvSpPr>
        <xdr:cNvPr id="3008" name="Rounded Rectangle 18"/>
        <xdr:cNvSpPr>
          <a:spLocks noChangeArrowheads="1"/>
        </xdr:cNvSpPr>
      </xdr:nvSpPr>
      <xdr:spPr bwMode="auto">
        <a:xfrm>
          <a:off x="465138" y="1958975"/>
          <a:ext cx="960120" cy="274320"/>
        </a:xfrm>
        <a:prstGeom prst="roundRect">
          <a:avLst>
            <a:gd name="adj" fmla="val 16667"/>
          </a:avLst>
        </a:prstGeom>
        <a:solidFill>
          <a:srgbClr val="558ED5"/>
        </a:solidFill>
        <a:ln w="25400" algn="ctr">
          <a:solidFill>
            <a:srgbClr val="558ED5"/>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22860</xdr:colOff>
      <xdr:row>6</xdr:row>
      <xdr:rowOff>106680</xdr:rowOff>
    </xdr:from>
    <xdr:to>
      <xdr:col>1</xdr:col>
      <xdr:colOff>1127760</xdr:colOff>
      <xdr:row>7</xdr:row>
      <xdr:rowOff>22860</xdr:rowOff>
    </xdr:to>
    <xdr:sp macro="" textlink="">
      <xdr:nvSpPr>
        <xdr:cNvPr id="3033" name="Rounded Rectangle 17"/>
        <xdr:cNvSpPr>
          <a:spLocks noChangeArrowheads="1"/>
        </xdr:cNvSpPr>
      </xdr:nvSpPr>
      <xdr:spPr bwMode="auto">
        <a:xfrm>
          <a:off x="472440" y="1539240"/>
          <a:ext cx="1104900" cy="320040"/>
        </a:xfrm>
        <a:prstGeom prst="roundRect">
          <a:avLst>
            <a:gd name="adj" fmla="val 16667"/>
          </a:avLst>
        </a:prstGeom>
        <a:solidFill>
          <a:srgbClr val="00FFFF"/>
        </a:solidFill>
        <a:ln w="25400" algn="ctr">
          <a:noFill/>
          <a:round/>
          <a:headEnd/>
          <a:tailEnd/>
        </a:ln>
      </xdr:spPr>
    </xdr:sp>
    <xdr:clientData/>
  </xdr:twoCellAnchor>
  <xdr:twoCellAnchor>
    <xdr:from>
      <xdr:col>1</xdr:col>
      <xdr:colOff>36512</xdr:colOff>
      <xdr:row>10</xdr:row>
      <xdr:rowOff>192088</xdr:rowOff>
    </xdr:from>
    <xdr:to>
      <xdr:col>1</xdr:col>
      <xdr:colOff>1027112</xdr:colOff>
      <xdr:row>12</xdr:row>
      <xdr:rowOff>11267</xdr:rowOff>
    </xdr:to>
    <xdr:sp macro="" textlink="">
      <xdr:nvSpPr>
        <xdr:cNvPr id="3010" name="Rounded Rectangle 19"/>
        <xdr:cNvSpPr>
          <a:spLocks noChangeArrowheads="1"/>
        </xdr:cNvSpPr>
      </xdr:nvSpPr>
      <xdr:spPr bwMode="auto">
        <a:xfrm>
          <a:off x="474662" y="2439988"/>
          <a:ext cx="960120" cy="274320"/>
        </a:xfrm>
        <a:prstGeom prst="roundRect">
          <a:avLst>
            <a:gd name="adj" fmla="val 16667"/>
          </a:avLst>
        </a:prstGeom>
        <a:solidFill>
          <a:srgbClr val="376092"/>
        </a:solidFill>
        <a:ln w="25400" algn="ctr">
          <a:solidFill>
            <a:srgbClr val="376092"/>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14287</xdr:colOff>
      <xdr:row>4</xdr:row>
      <xdr:rowOff>42863</xdr:rowOff>
    </xdr:from>
    <xdr:to>
      <xdr:col>1</xdr:col>
      <xdr:colOff>1123461</xdr:colOff>
      <xdr:row>4</xdr:row>
      <xdr:rowOff>260425</xdr:rowOff>
    </xdr:to>
    <xdr:sp macro="" textlink="">
      <xdr:nvSpPr>
        <xdr:cNvPr id="3011" name="Rounded Rectangle 15"/>
        <xdr:cNvSpPr>
          <a:spLocks noChangeArrowheads="1"/>
        </xdr:cNvSpPr>
      </xdr:nvSpPr>
      <xdr:spPr bwMode="auto">
        <a:xfrm>
          <a:off x="463867" y="1086803"/>
          <a:ext cx="1109174" cy="217562"/>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415606</xdr:colOff>
      <xdr:row>10</xdr:row>
      <xdr:rowOff>168591</xdr:rowOff>
    </xdr:from>
    <xdr:to>
      <xdr:col>1</xdr:col>
      <xdr:colOff>1097675</xdr:colOff>
      <xdr:row>12</xdr:row>
      <xdr:rowOff>2909</xdr:rowOff>
    </xdr:to>
    <xdr:sp macro="" textlink="">
      <xdr:nvSpPr>
        <xdr:cNvPr id="20" name="TextBox 19">
          <a:hlinkClick xmlns:r="http://schemas.openxmlformats.org/officeDocument/2006/relationships" r:id="rId1"/>
        </xdr:cNvPr>
        <xdr:cNvSpPr txBox="1"/>
      </xdr:nvSpPr>
      <xdr:spPr>
        <a:xfrm>
          <a:off x="407986" y="2424111"/>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423015</xdr:colOff>
      <xdr:row>8</xdr:row>
      <xdr:rowOff>120119</xdr:rowOff>
    </xdr:from>
    <xdr:to>
      <xdr:col>1</xdr:col>
      <xdr:colOff>1105084</xdr:colOff>
      <xdr:row>9</xdr:row>
      <xdr:rowOff>177160</xdr:rowOff>
    </xdr:to>
    <xdr:sp macro="" textlink="">
      <xdr:nvSpPr>
        <xdr:cNvPr id="21" name="TextBox 20">
          <a:hlinkClick xmlns:r="http://schemas.openxmlformats.org/officeDocument/2006/relationships" r:id="rId2"/>
        </xdr:cNvPr>
        <xdr:cNvSpPr txBox="1"/>
      </xdr:nvSpPr>
      <xdr:spPr>
        <a:xfrm>
          <a:off x="415395" y="1948919"/>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14813</xdr:colOff>
      <xdr:row>6</xdr:row>
      <xdr:rowOff>105303</xdr:rowOff>
    </xdr:from>
    <xdr:to>
      <xdr:col>1</xdr:col>
      <xdr:colOff>1124415</xdr:colOff>
      <xdr:row>7</xdr:row>
      <xdr:rowOff>15768</xdr:rowOff>
    </xdr:to>
    <xdr:sp macro="" textlink="">
      <xdr:nvSpPr>
        <xdr:cNvPr id="22" name="TextBox 21">
          <a:hlinkClick xmlns:r="http://schemas.openxmlformats.org/officeDocument/2006/relationships" r:id="rId3"/>
        </xdr:cNvPr>
        <xdr:cNvSpPr txBox="1"/>
      </xdr:nvSpPr>
      <xdr:spPr>
        <a:xfrm>
          <a:off x="452963" y="1314978"/>
          <a:ext cx="1078992"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12169</xdr:colOff>
      <xdr:row>4</xdr:row>
      <xdr:rowOff>29102</xdr:rowOff>
    </xdr:from>
    <xdr:to>
      <xdr:col>1</xdr:col>
      <xdr:colOff>1113797</xdr:colOff>
      <xdr:row>4</xdr:row>
      <xdr:rowOff>347384</xdr:rowOff>
    </xdr:to>
    <xdr:sp macro="" textlink="">
      <xdr:nvSpPr>
        <xdr:cNvPr id="23" name="TextBox 22">
          <a:hlinkClick xmlns:r="http://schemas.openxmlformats.org/officeDocument/2006/relationships" r:id="rId4"/>
        </xdr:cNvPr>
        <xdr:cNvSpPr txBox="1"/>
      </xdr:nvSpPr>
      <xdr:spPr>
        <a:xfrm>
          <a:off x="449198" y="847131"/>
          <a:ext cx="1078992" cy="318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31750</xdr:colOff>
      <xdr:row>12</xdr:row>
      <xdr:rowOff>239712</xdr:rowOff>
    </xdr:from>
    <xdr:to>
      <xdr:col>1</xdr:col>
      <xdr:colOff>1022350</xdr:colOff>
      <xdr:row>13</xdr:row>
      <xdr:rowOff>266382</xdr:rowOff>
    </xdr:to>
    <xdr:sp macro="" textlink="">
      <xdr:nvSpPr>
        <xdr:cNvPr id="3016" name="Rounded Rectangle 20"/>
        <xdr:cNvSpPr>
          <a:spLocks noChangeArrowheads="1"/>
        </xdr:cNvSpPr>
      </xdr:nvSpPr>
      <xdr:spPr bwMode="auto">
        <a:xfrm>
          <a:off x="469900" y="2935287"/>
          <a:ext cx="960120" cy="274320"/>
        </a:xfrm>
        <a:prstGeom prst="roundRect">
          <a:avLst>
            <a:gd name="adj" fmla="val 16667"/>
          </a:avLst>
        </a:prstGeom>
        <a:solidFill>
          <a:srgbClr val="17375E"/>
        </a:solidFill>
        <a:ln w="25400" algn="ctr">
          <a:solidFill>
            <a:srgbClr val="17375E"/>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409797</xdr:colOff>
      <xdr:row>12</xdr:row>
      <xdr:rowOff>228069</xdr:rowOff>
    </xdr:from>
    <xdr:to>
      <xdr:col>1</xdr:col>
      <xdr:colOff>1084220</xdr:colOff>
      <xdr:row>13</xdr:row>
      <xdr:rowOff>254739</xdr:rowOff>
    </xdr:to>
    <xdr:sp macro="" textlink="">
      <xdr:nvSpPr>
        <xdr:cNvPr id="25" name="TextBox 24">
          <a:hlinkClick xmlns:r="http://schemas.openxmlformats.org/officeDocument/2006/relationships" r:id="rId5"/>
        </xdr:cNvPr>
        <xdr:cNvSpPr txBox="1"/>
      </xdr:nvSpPr>
      <xdr:spPr>
        <a:xfrm>
          <a:off x="402177" y="2923644"/>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2</xdr:col>
      <xdr:colOff>0</xdr:colOff>
      <xdr:row>78</xdr:row>
      <xdr:rowOff>38100</xdr:rowOff>
    </xdr:from>
    <xdr:to>
      <xdr:col>3</xdr:col>
      <xdr:colOff>1211580</xdr:colOff>
      <xdr:row>80</xdr:row>
      <xdr:rowOff>190500</xdr:rowOff>
    </xdr:to>
    <xdr:pic>
      <xdr:nvPicPr>
        <xdr:cNvPr id="3042"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1851660" y="19537680"/>
          <a:ext cx="1836420" cy="548640"/>
        </a:xfrm>
        <a:prstGeom prst="rect">
          <a:avLst/>
        </a:prstGeom>
        <a:noFill/>
        <a:ln w="9525">
          <a:noFill/>
          <a:miter lim="800000"/>
          <a:headEnd/>
          <a:tailEnd/>
        </a:ln>
      </xdr:spPr>
    </xdr:pic>
    <xdr:clientData/>
  </xdr:twoCellAnchor>
  <xdr:twoCellAnchor editAs="oneCell">
    <xdr:from>
      <xdr:col>7</xdr:col>
      <xdr:colOff>434340</xdr:colOff>
      <xdr:row>78</xdr:row>
      <xdr:rowOff>114300</xdr:rowOff>
    </xdr:from>
    <xdr:to>
      <xdr:col>9</xdr:col>
      <xdr:colOff>15240</xdr:colOff>
      <xdr:row>81</xdr:row>
      <xdr:rowOff>22860</xdr:rowOff>
    </xdr:to>
    <xdr:pic>
      <xdr:nvPicPr>
        <xdr:cNvPr id="3043"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9784080" y="19431000"/>
          <a:ext cx="1813560" cy="502920"/>
        </a:xfrm>
        <a:prstGeom prst="rect">
          <a:avLst/>
        </a:prstGeom>
        <a:noFill/>
        <a:ln w="9525">
          <a:noFill/>
          <a:miter lim="800000"/>
          <a:headEnd/>
          <a:tailEnd/>
        </a:ln>
      </xdr:spPr>
    </xdr:pic>
    <xdr:clientData/>
  </xdr:twoCellAnchor>
  <xdr:twoCellAnchor>
    <xdr:from>
      <xdr:col>1</xdr:col>
      <xdr:colOff>36512</xdr:colOff>
      <xdr:row>14</xdr:row>
      <xdr:rowOff>47943</xdr:rowOff>
    </xdr:from>
    <xdr:to>
      <xdr:col>1</xdr:col>
      <xdr:colOff>1027112</xdr:colOff>
      <xdr:row>14</xdr:row>
      <xdr:rowOff>322263</xdr:rowOff>
    </xdr:to>
    <xdr:sp macro="" textlink="">
      <xdr:nvSpPr>
        <xdr:cNvPr id="3021" name="Rounded Rectangle 20"/>
        <xdr:cNvSpPr>
          <a:spLocks noChangeArrowheads="1"/>
        </xdr:cNvSpPr>
      </xdr:nvSpPr>
      <xdr:spPr bwMode="auto">
        <a:xfrm>
          <a:off x="474662" y="3427413"/>
          <a:ext cx="960120" cy="274320"/>
        </a:xfrm>
        <a:prstGeom prst="roundRect">
          <a:avLst>
            <a:gd name="adj" fmla="val 16667"/>
          </a:avLst>
        </a:prstGeom>
        <a:solidFill>
          <a:srgbClr val="10253F"/>
        </a:solidFill>
        <a:ln w="25400" algn="ctr">
          <a:solidFill>
            <a:srgbClr val="10253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420370</xdr:colOff>
      <xdr:row>14</xdr:row>
      <xdr:rowOff>48681</xdr:rowOff>
    </xdr:from>
    <xdr:to>
      <xdr:col>1</xdr:col>
      <xdr:colOff>1102282</xdr:colOff>
      <xdr:row>14</xdr:row>
      <xdr:rowOff>315587</xdr:rowOff>
    </xdr:to>
    <xdr:sp macro="" textlink="">
      <xdr:nvSpPr>
        <xdr:cNvPr id="18" name="TextBox 17">
          <a:hlinkClick xmlns:r="http://schemas.openxmlformats.org/officeDocument/2006/relationships" r:id="rId8"/>
        </xdr:cNvPr>
        <xdr:cNvSpPr txBox="1"/>
      </xdr:nvSpPr>
      <xdr:spPr>
        <a:xfrm>
          <a:off x="412750" y="3420531"/>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editAs="oneCell">
    <xdr:from>
      <xdr:col>2</xdr:col>
      <xdr:colOff>0</xdr:colOff>
      <xdr:row>0</xdr:row>
      <xdr:rowOff>0</xdr:rowOff>
    </xdr:from>
    <xdr:to>
      <xdr:col>3</xdr:col>
      <xdr:colOff>1943100</xdr:colOff>
      <xdr:row>0</xdr:row>
      <xdr:rowOff>563880</xdr:rowOff>
    </xdr:to>
    <xdr:pic>
      <xdr:nvPicPr>
        <xdr:cNvPr id="3046"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7940" cy="563880"/>
        </a:xfrm>
        <a:prstGeom prst="rect">
          <a:avLst/>
        </a:prstGeom>
        <a:noFill/>
        <a:ln w="9525">
          <a:noFill/>
          <a:miter lim="800000"/>
          <a:headEnd/>
          <a:tailEnd/>
        </a:ln>
      </xdr:spPr>
    </xdr:pic>
    <xdr:clientData/>
  </xdr:twoCellAnchor>
  <xdr:twoCellAnchor>
    <xdr:from>
      <xdr:col>0</xdr:col>
      <xdr:colOff>0</xdr:colOff>
      <xdr:row>5</xdr:row>
      <xdr:rowOff>144780</xdr:rowOff>
    </xdr:from>
    <xdr:to>
      <xdr:col>0</xdr:col>
      <xdr:colOff>601980</xdr:colOff>
      <xdr:row>7</xdr:row>
      <xdr:rowOff>137160</xdr:rowOff>
    </xdr:to>
    <xdr:grpSp>
      <xdr:nvGrpSpPr>
        <xdr:cNvPr id="29" name="Group 182"/>
        <xdr:cNvGrpSpPr>
          <a:grpSpLocks/>
        </xdr:cNvGrpSpPr>
      </xdr:nvGrpSpPr>
      <xdr:grpSpPr bwMode="auto">
        <a:xfrm>
          <a:off x="0" y="1805940"/>
          <a:ext cx="601980" cy="594360"/>
          <a:chOff x="2" y="119"/>
          <a:chExt cx="45" cy="53"/>
        </a:xfrm>
      </xdr:grpSpPr>
      <xdr:sp macro="" textlink="">
        <xdr:nvSpPr>
          <xdr:cNvPr id="30"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31"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9</xdr:row>
      <xdr:rowOff>45720</xdr:rowOff>
    </xdr:from>
    <xdr:to>
      <xdr:col>1</xdr:col>
      <xdr:colOff>998220</xdr:colOff>
      <xdr:row>10</xdr:row>
      <xdr:rowOff>121920</xdr:rowOff>
    </xdr:to>
    <xdr:sp macro="" textlink="">
      <xdr:nvSpPr>
        <xdr:cNvPr id="4421" name="Rounded Rectangle 18"/>
        <xdr:cNvSpPr>
          <a:spLocks noChangeArrowheads="1"/>
        </xdr:cNvSpPr>
      </xdr:nvSpPr>
      <xdr:spPr bwMode="auto">
        <a:xfrm>
          <a:off x="457200" y="2278380"/>
          <a:ext cx="990600" cy="274320"/>
        </a:xfrm>
        <a:prstGeom prst="roundRect">
          <a:avLst>
            <a:gd name="adj" fmla="val 16667"/>
          </a:avLst>
        </a:prstGeom>
        <a:solidFill>
          <a:srgbClr val="558ED5"/>
        </a:solidFill>
        <a:ln w="25400" algn="ctr">
          <a:noFill/>
          <a:round/>
          <a:headEnd/>
          <a:tailEnd/>
        </a:ln>
      </xdr:spPr>
    </xdr:sp>
    <xdr:clientData/>
  </xdr:twoCellAnchor>
  <xdr:twoCellAnchor>
    <xdr:from>
      <xdr:col>1</xdr:col>
      <xdr:colOff>14288</xdr:colOff>
      <xdr:row>6</xdr:row>
      <xdr:rowOff>166687</xdr:rowOff>
    </xdr:from>
    <xdr:to>
      <xdr:col>1</xdr:col>
      <xdr:colOff>1065848</xdr:colOff>
      <xdr:row>7</xdr:row>
      <xdr:rowOff>225742</xdr:rowOff>
    </xdr:to>
    <xdr:sp macro="" textlink="">
      <xdr:nvSpPr>
        <xdr:cNvPr id="10295" name="Rounded Rectangle 17"/>
        <xdr:cNvSpPr>
          <a:spLocks noChangeArrowheads="1"/>
        </xdr:cNvSpPr>
      </xdr:nvSpPr>
      <xdr:spPr bwMode="auto">
        <a:xfrm>
          <a:off x="452438" y="1576387"/>
          <a:ext cx="1028700" cy="314325"/>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5953</xdr:colOff>
      <xdr:row>11</xdr:row>
      <xdr:rowOff>85725</xdr:rowOff>
    </xdr:from>
    <xdr:to>
      <xdr:col>1</xdr:col>
      <xdr:colOff>996797</xdr:colOff>
      <xdr:row>12</xdr:row>
      <xdr:rowOff>160020</xdr:rowOff>
    </xdr:to>
    <xdr:sp macro="" textlink="">
      <xdr:nvSpPr>
        <xdr:cNvPr id="10296" name="Rounded Rectangle 19"/>
        <xdr:cNvSpPr>
          <a:spLocks noChangeArrowheads="1"/>
        </xdr:cNvSpPr>
      </xdr:nvSpPr>
      <xdr:spPr bwMode="auto">
        <a:xfrm>
          <a:off x="444103" y="2714625"/>
          <a:ext cx="960120" cy="274320"/>
        </a:xfrm>
        <a:prstGeom prst="roundRect">
          <a:avLst>
            <a:gd name="adj" fmla="val 16667"/>
          </a:avLst>
        </a:prstGeom>
        <a:solidFill>
          <a:srgbClr val="376092"/>
        </a:solidFill>
        <a:ln w="25400" algn="ctr">
          <a:solidFill>
            <a:srgbClr val="376092"/>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19050</xdr:colOff>
      <xdr:row>5</xdr:row>
      <xdr:rowOff>9525</xdr:rowOff>
    </xdr:from>
    <xdr:to>
      <xdr:col>1</xdr:col>
      <xdr:colOff>1078230</xdr:colOff>
      <xdr:row>5</xdr:row>
      <xdr:rowOff>322122</xdr:rowOff>
    </xdr:to>
    <xdr:sp macro="" textlink="">
      <xdr:nvSpPr>
        <xdr:cNvPr id="10297" name="Rounded Rectangle 15"/>
        <xdr:cNvSpPr>
          <a:spLocks noChangeArrowheads="1"/>
        </xdr:cNvSpPr>
      </xdr:nvSpPr>
      <xdr:spPr bwMode="auto">
        <a:xfrm>
          <a:off x="457200" y="1019175"/>
          <a:ext cx="1028700" cy="320040"/>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402192</xdr:colOff>
      <xdr:row>11</xdr:row>
      <xdr:rowOff>77785</xdr:rowOff>
    </xdr:from>
    <xdr:to>
      <xdr:col>1</xdr:col>
      <xdr:colOff>1068916</xdr:colOff>
      <xdr:row>12</xdr:row>
      <xdr:rowOff>152080</xdr:rowOff>
    </xdr:to>
    <xdr:sp macro="" textlink="">
      <xdr:nvSpPr>
        <xdr:cNvPr id="50" name="TextBox 49">
          <a:hlinkClick xmlns:r="http://schemas.openxmlformats.org/officeDocument/2006/relationships" r:id="rId1"/>
        </xdr:cNvPr>
        <xdr:cNvSpPr txBox="1"/>
      </xdr:nvSpPr>
      <xdr:spPr>
        <a:xfrm>
          <a:off x="386952" y="2706685"/>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461035</xdr:colOff>
      <xdr:row>9</xdr:row>
      <xdr:rowOff>42333</xdr:rowOff>
    </xdr:from>
    <xdr:to>
      <xdr:col>1</xdr:col>
      <xdr:colOff>1135249</xdr:colOff>
      <xdr:row>10</xdr:row>
      <xdr:rowOff>116628</xdr:rowOff>
    </xdr:to>
    <xdr:sp macro="" textlink="">
      <xdr:nvSpPr>
        <xdr:cNvPr id="51" name="TextBox 50">
          <a:hlinkClick xmlns:r="http://schemas.openxmlformats.org/officeDocument/2006/relationships" r:id="rId2"/>
        </xdr:cNvPr>
        <xdr:cNvSpPr txBox="1"/>
      </xdr:nvSpPr>
      <xdr:spPr>
        <a:xfrm>
          <a:off x="461035" y="2671233"/>
          <a:ext cx="1375254"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29102</xdr:colOff>
      <xdr:row>6</xdr:row>
      <xdr:rowOff>191029</xdr:rowOff>
    </xdr:from>
    <xdr:to>
      <xdr:col>1</xdr:col>
      <xdr:colOff>1066373</xdr:colOff>
      <xdr:row>7</xdr:row>
      <xdr:rowOff>221039</xdr:rowOff>
    </xdr:to>
    <xdr:sp macro="" textlink="">
      <xdr:nvSpPr>
        <xdr:cNvPr id="52" name="TextBox 51">
          <a:hlinkClick xmlns:r="http://schemas.openxmlformats.org/officeDocument/2006/relationships" r:id="rId3"/>
        </xdr:cNvPr>
        <xdr:cNvSpPr txBox="1"/>
      </xdr:nvSpPr>
      <xdr:spPr>
        <a:xfrm>
          <a:off x="467252" y="1600729"/>
          <a:ext cx="1014557"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12169</xdr:colOff>
      <xdr:row>5</xdr:row>
      <xdr:rowOff>38628</xdr:rowOff>
    </xdr:from>
    <xdr:to>
      <xdr:col>1</xdr:col>
      <xdr:colOff>1066642</xdr:colOff>
      <xdr:row>5</xdr:row>
      <xdr:rowOff>351225</xdr:rowOff>
    </xdr:to>
    <xdr:sp macro="" textlink="">
      <xdr:nvSpPr>
        <xdr:cNvPr id="53" name="TextBox 52">
          <a:hlinkClick xmlns:r="http://schemas.openxmlformats.org/officeDocument/2006/relationships" r:id="rId4"/>
        </xdr:cNvPr>
        <xdr:cNvSpPr txBox="1"/>
      </xdr:nvSpPr>
      <xdr:spPr>
        <a:xfrm>
          <a:off x="450319" y="1048278"/>
          <a:ext cx="1024128"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13097</xdr:colOff>
      <xdr:row>13</xdr:row>
      <xdr:rowOff>157163</xdr:rowOff>
    </xdr:from>
    <xdr:to>
      <xdr:col>1</xdr:col>
      <xdr:colOff>995897</xdr:colOff>
      <xdr:row>15</xdr:row>
      <xdr:rowOff>31433</xdr:rowOff>
    </xdr:to>
    <xdr:sp macro="" textlink="">
      <xdr:nvSpPr>
        <xdr:cNvPr id="10302" name="Rounded Rectangle 20"/>
        <xdr:cNvSpPr>
          <a:spLocks noChangeArrowheads="1"/>
        </xdr:cNvSpPr>
      </xdr:nvSpPr>
      <xdr:spPr bwMode="auto">
        <a:xfrm>
          <a:off x="451247" y="3186113"/>
          <a:ext cx="960120" cy="274320"/>
        </a:xfrm>
        <a:prstGeom prst="roundRect">
          <a:avLst>
            <a:gd name="adj" fmla="val 16667"/>
          </a:avLst>
        </a:prstGeom>
        <a:solidFill>
          <a:srgbClr val="17375E"/>
        </a:solidFill>
        <a:ln w="25400" algn="ctr">
          <a:solidFill>
            <a:srgbClr val="17375E"/>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408147</xdr:colOff>
      <xdr:row>13</xdr:row>
      <xdr:rowOff>160521</xdr:rowOff>
    </xdr:from>
    <xdr:to>
      <xdr:col>1</xdr:col>
      <xdr:colOff>1074871</xdr:colOff>
      <xdr:row>15</xdr:row>
      <xdr:rowOff>42747</xdr:rowOff>
    </xdr:to>
    <xdr:sp macro="" textlink="">
      <xdr:nvSpPr>
        <xdr:cNvPr id="55" name="TextBox 54">
          <a:hlinkClick xmlns:r="http://schemas.openxmlformats.org/officeDocument/2006/relationships" r:id="rId5"/>
        </xdr:cNvPr>
        <xdr:cNvSpPr txBox="1"/>
      </xdr:nvSpPr>
      <xdr:spPr>
        <a:xfrm>
          <a:off x="392907" y="3197091"/>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1</xdr:col>
      <xdr:colOff>15240</xdr:colOff>
      <xdr:row>64</xdr:row>
      <xdr:rowOff>129540</xdr:rowOff>
    </xdr:from>
    <xdr:to>
      <xdr:col>2</xdr:col>
      <xdr:colOff>601980</xdr:colOff>
      <xdr:row>67</xdr:row>
      <xdr:rowOff>76200</xdr:rowOff>
    </xdr:to>
    <xdr:pic>
      <xdr:nvPicPr>
        <xdr:cNvPr id="4431"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464820" y="8122920"/>
          <a:ext cx="1828800" cy="541020"/>
        </a:xfrm>
        <a:prstGeom prst="rect">
          <a:avLst/>
        </a:prstGeom>
        <a:noFill/>
        <a:ln w="9525">
          <a:noFill/>
          <a:miter lim="800000"/>
          <a:headEnd/>
          <a:tailEnd/>
        </a:ln>
      </xdr:spPr>
    </xdr:pic>
    <xdr:clientData/>
  </xdr:twoCellAnchor>
  <xdr:twoCellAnchor editAs="oneCell">
    <xdr:from>
      <xdr:col>5</xdr:col>
      <xdr:colOff>358140</xdr:colOff>
      <xdr:row>66</xdr:row>
      <xdr:rowOff>7620</xdr:rowOff>
    </xdr:from>
    <xdr:to>
      <xdr:col>7</xdr:col>
      <xdr:colOff>563880</xdr:colOff>
      <xdr:row>68</xdr:row>
      <xdr:rowOff>106680</xdr:rowOff>
    </xdr:to>
    <xdr:pic>
      <xdr:nvPicPr>
        <xdr:cNvPr id="4432"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6941820" y="8397240"/>
          <a:ext cx="1813560" cy="495300"/>
        </a:xfrm>
        <a:prstGeom prst="rect">
          <a:avLst/>
        </a:prstGeom>
        <a:noFill/>
        <a:ln w="9525">
          <a:noFill/>
          <a:miter lim="800000"/>
          <a:headEnd/>
          <a:tailEnd/>
        </a:ln>
      </xdr:spPr>
    </xdr:pic>
    <xdr:clientData/>
  </xdr:twoCellAnchor>
  <xdr:twoCellAnchor>
    <xdr:from>
      <xdr:col>1</xdr:col>
      <xdr:colOff>39290</xdr:colOff>
      <xdr:row>16</xdr:row>
      <xdr:rowOff>35719</xdr:rowOff>
    </xdr:from>
    <xdr:to>
      <xdr:col>1</xdr:col>
      <xdr:colOff>1029890</xdr:colOff>
      <xdr:row>17</xdr:row>
      <xdr:rowOff>110014</xdr:rowOff>
    </xdr:to>
    <xdr:sp macro="" textlink="">
      <xdr:nvSpPr>
        <xdr:cNvPr id="10307" name="Rounded Rectangle 20"/>
        <xdr:cNvSpPr>
          <a:spLocks noChangeArrowheads="1"/>
        </xdr:cNvSpPr>
      </xdr:nvSpPr>
      <xdr:spPr bwMode="auto">
        <a:xfrm>
          <a:off x="477440" y="3664744"/>
          <a:ext cx="960120" cy="274320"/>
        </a:xfrm>
        <a:prstGeom prst="roundRect">
          <a:avLst>
            <a:gd name="adj" fmla="val 16667"/>
          </a:avLst>
        </a:prstGeom>
        <a:solidFill>
          <a:srgbClr val="10253F"/>
        </a:solidFill>
        <a:ln w="25400" algn="ctr">
          <a:solidFill>
            <a:srgbClr val="10253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427911</xdr:colOff>
      <xdr:row>16</xdr:row>
      <xdr:rowOff>11692</xdr:rowOff>
    </xdr:from>
    <xdr:to>
      <xdr:col>1</xdr:col>
      <xdr:colOff>1109980</xdr:colOff>
      <xdr:row>17</xdr:row>
      <xdr:rowOff>85987</xdr:rowOff>
    </xdr:to>
    <xdr:sp macro="" textlink="">
      <xdr:nvSpPr>
        <xdr:cNvPr id="18" name="TextBox 17">
          <a:hlinkClick xmlns:r="http://schemas.openxmlformats.org/officeDocument/2006/relationships" r:id="rId8"/>
        </xdr:cNvPr>
        <xdr:cNvSpPr txBox="1"/>
      </xdr:nvSpPr>
      <xdr:spPr>
        <a:xfrm>
          <a:off x="420291" y="3648337"/>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editAs="oneCell">
    <xdr:from>
      <xdr:col>2</xdr:col>
      <xdr:colOff>0</xdr:colOff>
      <xdr:row>0</xdr:row>
      <xdr:rowOff>0</xdr:rowOff>
    </xdr:from>
    <xdr:to>
      <xdr:col>2</xdr:col>
      <xdr:colOff>2567940</xdr:colOff>
      <xdr:row>0</xdr:row>
      <xdr:rowOff>563880</xdr:rowOff>
    </xdr:to>
    <xdr:pic>
      <xdr:nvPicPr>
        <xdr:cNvPr id="4436"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7940" cy="563880"/>
        </a:xfrm>
        <a:prstGeom prst="rect">
          <a:avLst/>
        </a:prstGeom>
        <a:noFill/>
        <a:ln w="9525">
          <a:noFill/>
          <a:miter lim="800000"/>
          <a:headEnd/>
          <a:tailEnd/>
        </a:ln>
      </xdr:spPr>
    </xdr:pic>
    <xdr:clientData/>
  </xdr:twoCellAnchor>
  <xdr:twoCellAnchor>
    <xdr:from>
      <xdr:col>0</xdr:col>
      <xdr:colOff>0</xdr:colOff>
      <xdr:row>8</xdr:row>
      <xdr:rowOff>297180</xdr:rowOff>
    </xdr:from>
    <xdr:to>
      <xdr:col>0</xdr:col>
      <xdr:colOff>632460</xdr:colOff>
      <xdr:row>11</xdr:row>
      <xdr:rowOff>91440</xdr:rowOff>
    </xdr:to>
    <xdr:grpSp>
      <xdr:nvGrpSpPr>
        <xdr:cNvPr id="20" name="Group 182"/>
        <xdr:cNvGrpSpPr>
          <a:grpSpLocks/>
        </xdr:cNvGrpSpPr>
      </xdr:nvGrpSpPr>
      <xdr:grpSpPr bwMode="auto">
        <a:xfrm>
          <a:off x="0" y="2446020"/>
          <a:ext cx="624840" cy="594360"/>
          <a:chOff x="2" y="119"/>
          <a:chExt cx="45" cy="53"/>
        </a:xfrm>
      </xdr:grpSpPr>
      <xdr:sp macro="" textlink="">
        <xdr:nvSpPr>
          <xdr:cNvPr id="22"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3"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8</xdr:row>
      <xdr:rowOff>119061</xdr:rowOff>
    </xdr:from>
    <xdr:to>
      <xdr:col>1</xdr:col>
      <xdr:colOff>1002031</xdr:colOff>
      <xdr:row>9</xdr:row>
      <xdr:rowOff>193356</xdr:rowOff>
    </xdr:to>
    <xdr:sp macro="" textlink="">
      <xdr:nvSpPr>
        <xdr:cNvPr id="9307" name="Rounded Rectangle 18"/>
        <xdr:cNvSpPr>
          <a:spLocks noChangeArrowheads="1"/>
        </xdr:cNvSpPr>
      </xdr:nvSpPr>
      <xdr:spPr bwMode="auto">
        <a:xfrm>
          <a:off x="457201" y="2233611"/>
          <a:ext cx="960120" cy="274320"/>
        </a:xfrm>
        <a:prstGeom prst="roundRect">
          <a:avLst>
            <a:gd name="adj" fmla="val 16667"/>
          </a:avLst>
        </a:prstGeom>
        <a:solidFill>
          <a:srgbClr val="558ED5"/>
        </a:solidFill>
        <a:ln w="25400" algn="ctr">
          <a:solidFill>
            <a:srgbClr val="558ED5"/>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19051</xdr:colOff>
      <xdr:row>6</xdr:row>
      <xdr:rowOff>44768</xdr:rowOff>
    </xdr:from>
    <xdr:to>
      <xdr:col>1</xdr:col>
      <xdr:colOff>1078231</xdr:colOff>
      <xdr:row>6</xdr:row>
      <xdr:rowOff>364808</xdr:rowOff>
    </xdr:to>
    <xdr:sp macro="" textlink="">
      <xdr:nvSpPr>
        <xdr:cNvPr id="9308" name="Rounded Rectangle 17"/>
        <xdr:cNvSpPr>
          <a:spLocks noChangeArrowheads="1"/>
        </xdr:cNvSpPr>
      </xdr:nvSpPr>
      <xdr:spPr bwMode="auto">
        <a:xfrm>
          <a:off x="457201" y="1528763"/>
          <a:ext cx="1028700" cy="320040"/>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30480</xdr:colOff>
      <xdr:row>11</xdr:row>
      <xdr:rowOff>7620</xdr:rowOff>
    </xdr:from>
    <xdr:to>
      <xdr:col>1</xdr:col>
      <xdr:colOff>1021080</xdr:colOff>
      <xdr:row>12</xdr:row>
      <xdr:rowOff>121920</xdr:rowOff>
    </xdr:to>
    <xdr:sp macro="" textlink="">
      <xdr:nvSpPr>
        <xdr:cNvPr id="5447" name="Rounded Rectangle 19"/>
        <xdr:cNvSpPr>
          <a:spLocks noChangeArrowheads="1"/>
        </xdr:cNvSpPr>
      </xdr:nvSpPr>
      <xdr:spPr bwMode="auto">
        <a:xfrm>
          <a:off x="480060" y="2682240"/>
          <a:ext cx="990600" cy="281940"/>
        </a:xfrm>
        <a:prstGeom prst="roundRect">
          <a:avLst>
            <a:gd name="adj" fmla="val 16667"/>
          </a:avLst>
        </a:prstGeom>
        <a:solidFill>
          <a:srgbClr val="376092"/>
        </a:solidFill>
        <a:ln w="25400" algn="ctr">
          <a:noFill/>
          <a:round/>
          <a:headEnd/>
          <a:tailEnd/>
        </a:ln>
      </xdr:spPr>
    </xdr:sp>
    <xdr:clientData/>
  </xdr:twoCellAnchor>
  <xdr:twoCellAnchor>
    <xdr:from>
      <xdr:col>1</xdr:col>
      <xdr:colOff>14287</xdr:colOff>
      <xdr:row>5</xdr:row>
      <xdr:rowOff>19050</xdr:rowOff>
    </xdr:from>
    <xdr:to>
      <xdr:col>1</xdr:col>
      <xdr:colOff>1073467</xdr:colOff>
      <xdr:row>5</xdr:row>
      <xdr:rowOff>342900</xdr:rowOff>
    </xdr:to>
    <xdr:sp macro="" textlink="">
      <xdr:nvSpPr>
        <xdr:cNvPr id="9310" name="Rounded Rectangle 15"/>
        <xdr:cNvSpPr>
          <a:spLocks noChangeArrowheads="1"/>
        </xdr:cNvSpPr>
      </xdr:nvSpPr>
      <xdr:spPr bwMode="auto">
        <a:xfrm>
          <a:off x="357187" y="1038225"/>
          <a:ext cx="1028700" cy="323850"/>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38100</xdr:colOff>
      <xdr:row>11</xdr:row>
      <xdr:rowOff>6347</xdr:rowOff>
    </xdr:from>
    <xdr:to>
      <xdr:col>1</xdr:col>
      <xdr:colOff>1074076</xdr:colOff>
      <xdr:row>12</xdr:row>
      <xdr:rowOff>118742</xdr:rowOff>
    </xdr:to>
    <xdr:sp macro="" textlink="">
      <xdr:nvSpPr>
        <xdr:cNvPr id="56" name="TextBox 55">
          <a:hlinkClick xmlns:r="http://schemas.openxmlformats.org/officeDocument/2006/relationships" r:id="rId1"/>
        </xdr:cNvPr>
        <xdr:cNvSpPr txBox="1"/>
      </xdr:nvSpPr>
      <xdr:spPr>
        <a:xfrm>
          <a:off x="685800" y="2680967"/>
          <a:ext cx="1035976" cy="28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556260</xdr:colOff>
      <xdr:row>8</xdr:row>
      <xdr:rowOff>123295</xdr:rowOff>
    </xdr:from>
    <xdr:to>
      <xdr:col>1</xdr:col>
      <xdr:colOff>1071958</xdr:colOff>
      <xdr:row>9</xdr:row>
      <xdr:rowOff>197590</xdr:rowOff>
    </xdr:to>
    <xdr:sp macro="" textlink="">
      <xdr:nvSpPr>
        <xdr:cNvPr id="57" name="TextBox 56">
          <a:hlinkClick xmlns:r="http://schemas.openxmlformats.org/officeDocument/2006/relationships" r:id="rId2"/>
        </xdr:cNvPr>
        <xdr:cNvSpPr txBox="1"/>
      </xdr:nvSpPr>
      <xdr:spPr>
        <a:xfrm>
          <a:off x="556260" y="2226415"/>
          <a:ext cx="1163398"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24340</xdr:colOff>
      <xdr:row>6</xdr:row>
      <xdr:rowOff>91016</xdr:rowOff>
    </xdr:from>
    <xdr:to>
      <xdr:col>1</xdr:col>
      <xdr:colOff>1069641</xdr:colOff>
      <xdr:row>6</xdr:row>
      <xdr:rowOff>411056</xdr:rowOff>
    </xdr:to>
    <xdr:sp macro="" textlink="">
      <xdr:nvSpPr>
        <xdr:cNvPr id="58" name="TextBox 57">
          <a:hlinkClick xmlns:r="http://schemas.openxmlformats.org/officeDocument/2006/relationships" r:id="rId3"/>
        </xdr:cNvPr>
        <xdr:cNvSpPr txBox="1"/>
      </xdr:nvSpPr>
      <xdr:spPr>
        <a:xfrm>
          <a:off x="462490" y="1567391"/>
          <a:ext cx="1014557"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7407</xdr:colOff>
      <xdr:row>5</xdr:row>
      <xdr:rowOff>52915</xdr:rowOff>
    </xdr:from>
    <xdr:to>
      <xdr:col>1</xdr:col>
      <xdr:colOff>1054463</xdr:colOff>
      <xdr:row>5</xdr:row>
      <xdr:rowOff>315662</xdr:rowOff>
    </xdr:to>
    <xdr:sp macro="" textlink="">
      <xdr:nvSpPr>
        <xdr:cNvPr id="59" name="TextBox 58">
          <a:hlinkClick xmlns:r="http://schemas.openxmlformats.org/officeDocument/2006/relationships" r:id="rId4"/>
        </xdr:cNvPr>
        <xdr:cNvSpPr txBox="1"/>
      </xdr:nvSpPr>
      <xdr:spPr>
        <a:xfrm>
          <a:off x="7407" y="1072090"/>
          <a:ext cx="1024128"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25400</xdr:colOff>
      <xdr:row>13</xdr:row>
      <xdr:rowOff>94932</xdr:rowOff>
    </xdr:from>
    <xdr:to>
      <xdr:col>1</xdr:col>
      <xdr:colOff>1008563</xdr:colOff>
      <xdr:row>15</xdr:row>
      <xdr:rowOff>28407</xdr:rowOff>
    </xdr:to>
    <xdr:sp macro="" textlink="">
      <xdr:nvSpPr>
        <xdr:cNvPr id="9315" name="Rounded Rectangle 20"/>
        <xdr:cNvSpPr>
          <a:spLocks noChangeArrowheads="1"/>
        </xdr:cNvSpPr>
      </xdr:nvSpPr>
      <xdr:spPr bwMode="auto">
        <a:xfrm>
          <a:off x="463550" y="3135312"/>
          <a:ext cx="960120" cy="274320"/>
        </a:xfrm>
        <a:prstGeom prst="roundRect">
          <a:avLst>
            <a:gd name="adj" fmla="val 16667"/>
          </a:avLst>
        </a:prstGeom>
        <a:solidFill>
          <a:srgbClr val="17375E"/>
        </a:solidFill>
        <a:ln w="25400" algn="ctr">
          <a:solidFill>
            <a:srgbClr val="254061"/>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408210</xdr:colOff>
      <xdr:row>13</xdr:row>
      <xdr:rowOff>92813</xdr:rowOff>
    </xdr:from>
    <xdr:to>
      <xdr:col>1</xdr:col>
      <xdr:colOff>1082633</xdr:colOff>
      <xdr:row>15</xdr:row>
      <xdr:rowOff>26288</xdr:rowOff>
    </xdr:to>
    <xdr:sp macro="" textlink="">
      <xdr:nvSpPr>
        <xdr:cNvPr id="61" name="TextBox 60">
          <a:hlinkClick xmlns:r="http://schemas.openxmlformats.org/officeDocument/2006/relationships" r:id="rId5"/>
        </xdr:cNvPr>
        <xdr:cNvSpPr txBox="1"/>
      </xdr:nvSpPr>
      <xdr:spPr>
        <a:xfrm>
          <a:off x="400590" y="3133193"/>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0</xdr:col>
      <xdr:colOff>60960</xdr:colOff>
      <xdr:row>147</xdr:row>
      <xdr:rowOff>76200</xdr:rowOff>
    </xdr:from>
    <xdr:to>
      <xdr:col>2</xdr:col>
      <xdr:colOff>0</xdr:colOff>
      <xdr:row>150</xdr:row>
      <xdr:rowOff>144780</xdr:rowOff>
    </xdr:to>
    <xdr:pic>
      <xdr:nvPicPr>
        <xdr:cNvPr id="5455"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60960" y="25351740"/>
          <a:ext cx="1828800" cy="571500"/>
        </a:xfrm>
        <a:prstGeom prst="rect">
          <a:avLst/>
        </a:prstGeom>
        <a:noFill/>
        <a:ln w="9525">
          <a:noFill/>
          <a:miter lim="800000"/>
          <a:headEnd/>
          <a:tailEnd/>
        </a:ln>
      </xdr:spPr>
    </xdr:pic>
    <xdr:clientData/>
  </xdr:twoCellAnchor>
  <xdr:twoCellAnchor editAs="oneCell">
    <xdr:from>
      <xdr:col>11</xdr:col>
      <xdr:colOff>121920</xdr:colOff>
      <xdr:row>147</xdr:row>
      <xdr:rowOff>106680</xdr:rowOff>
    </xdr:from>
    <xdr:to>
      <xdr:col>13</xdr:col>
      <xdr:colOff>335280</xdr:colOff>
      <xdr:row>150</xdr:row>
      <xdr:rowOff>129540</xdr:rowOff>
    </xdr:to>
    <xdr:pic>
      <xdr:nvPicPr>
        <xdr:cNvPr id="5456"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10142220" y="25382220"/>
          <a:ext cx="1813560" cy="525780"/>
        </a:xfrm>
        <a:prstGeom prst="rect">
          <a:avLst/>
        </a:prstGeom>
        <a:noFill/>
        <a:ln w="9525">
          <a:noFill/>
          <a:miter lim="800000"/>
          <a:headEnd/>
          <a:tailEnd/>
        </a:ln>
      </xdr:spPr>
    </xdr:pic>
    <xdr:clientData/>
  </xdr:twoCellAnchor>
  <xdr:twoCellAnchor>
    <xdr:from>
      <xdr:col>1</xdr:col>
      <xdr:colOff>25401</xdr:colOff>
      <xdr:row>16</xdr:row>
      <xdr:rowOff>63499</xdr:rowOff>
    </xdr:from>
    <xdr:to>
      <xdr:col>1</xdr:col>
      <xdr:colOff>1008564</xdr:colOff>
      <xdr:row>18</xdr:row>
      <xdr:rowOff>13969</xdr:rowOff>
    </xdr:to>
    <xdr:sp macro="" textlink="">
      <xdr:nvSpPr>
        <xdr:cNvPr id="9320" name="Rounded Rectangle 20"/>
        <xdr:cNvSpPr>
          <a:spLocks noChangeArrowheads="1"/>
        </xdr:cNvSpPr>
      </xdr:nvSpPr>
      <xdr:spPr bwMode="auto">
        <a:xfrm>
          <a:off x="463551" y="3606799"/>
          <a:ext cx="960120" cy="274320"/>
        </a:xfrm>
        <a:prstGeom prst="roundRect">
          <a:avLst>
            <a:gd name="adj" fmla="val 16667"/>
          </a:avLst>
        </a:prstGeom>
        <a:solidFill>
          <a:srgbClr val="10253F"/>
        </a:solidFill>
        <a:ln w="25400" algn="ctr">
          <a:solidFill>
            <a:srgbClr val="10253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0</xdr:colOff>
      <xdr:row>16</xdr:row>
      <xdr:rowOff>61381</xdr:rowOff>
    </xdr:from>
    <xdr:to>
      <xdr:col>1</xdr:col>
      <xdr:colOff>1078919</xdr:colOff>
      <xdr:row>18</xdr:row>
      <xdr:rowOff>11851</xdr:rowOff>
    </xdr:to>
    <xdr:sp macro="" textlink="">
      <xdr:nvSpPr>
        <xdr:cNvPr id="18" name="TextBox 17">
          <a:hlinkClick xmlns:r="http://schemas.openxmlformats.org/officeDocument/2006/relationships" r:id="rId8"/>
        </xdr:cNvPr>
        <xdr:cNvSpPr txBox="1"/>
      </xdr:nvSpPr>
      <xdr:spPr>
        <a:xfrm>
          <a:off x="647700" y="3612301"/>
          <a:ext cx="10789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editAs="oneCell">
    <xdr:from>
      <xdr:col>2</xdr:col>
      <xdr:colOff>0</xdr:colOff>
      <xdr:row>0</xdr:row>
      <xdr:rowOff>0</xdr:rowOff>
    </xdr:from>
    <xdr:to>
      <xdr:col>3</xdr:col>
      <xdr:colOff>731520</xdr:colOff>
      <xdr:row>0</xdr:row>
      <xdr:rowOff>563880</xdr:rowOff>
    </xdr:to>
    <xdr:pic>
      <xdr:nvPicPr>
        <xdr:cNvPr id="5460"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0320" cy="563880"/>
        </a:xfrm>
        <a:prstGeom prst="rect">
          <a:avLst/>
        </a:prstGeom>
        <a:noFill/>
        <a:ln w="9525">
          <a:noFill/>
          <a:miter lim="800000"/>
          <a:headEnd/>
          <a:tailEnd/>
        </a:ln>
      </xdr:spPr>
    </xdr:pic>
    <xdr:clientData/>
  </xdr:twoCellAnchor>
  <xdr:twoCellAnchor>
    <xdr:from>
      <xdr:col>0</xdr:col>
      <xdr:colOff>0</xdr:colOff>
      <xdr:row>10</xdr:row>
      <xdr:rowOff>38100</xdr:rowOff>
    </xdr:from>
    <xdr:to>
      <xdr:col>1</xdr:col>
      <xdr:colOff>0</xdr:colOff>
      <xdr:row>13</xdr:row>
      <xdr:rowOff>91440</xdr:rowOff>
    </xdr:to>
    <xdr:grpSp>
      <xdr:nvGrpSpPr>
        <xdr:cNvPr id="20" name="Group 182"/>
        <xdr:cNvGrpSpPr>
          <a:grpSpLocks/>
        </xdr:cNvGrpSpPr>
      </xdr:nvGrpSpPr>
      <xdr:grpSpPr bwMode="auto">
        <a:xfrm>
          <a:off x="0" y="2811780"/>
          <a:ext cx="647700" cy="594360"/>
          <a:chOff x="2" y="119"/>
          <a:chExt cx="45" cy="53"/>
        </a:xfrm>
      </xdr:grpSpPr>
      <xdr:sp macro="" textlink="">
        <xdr:nvSpPr>
          <xdr:cNvPr id="22"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3"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9524</xdr:colOff>
      <xdr:row>8</xdr:row>
      <xdr:rowOff>160337</xdr:rowOff>
    </xdr:from>
    <xdr:to>
      <xdr:col>1</xdr:col>
      <xdr:colOff>992324</xdr:colOff>
      <xdr:row>10</xdr:row>
      <xdr:rowOff>34607</xdr:rowOff>
    </xdr:to>
    <xdr:sp macro="" textlink="">
      <xdr:nvSpPr>
        <xdr:cNvPr id="4078" name="Rounded Rectangle 18"/>
        <xdr:cNvSpPr>
          <a:spLocks noChangeArrowheads="1"/>
        </xdr:cNvSpPr>
      </xdr:nvSpPr>
      <xdr:spPr bwMode="auto">
        <a:xfrm>
          <a:off x="447674" y="2265362"/>
          <a:ext cx="960120" cy="274320"/>
        </a:xfrm>
        <a:prstGeom prst="roundRect">
          <a:avLst>
            <a:gd name="adj" fmla="val 16667"/>
          </a:avLst>
        </a:prstGeom>
        <a:solidFill>
          <a:srgbClr val="558ED5"/>
        </a:solidFill>
        <a:ln w="25400" algn="ctr">
          <a:solidFill>
            <a:srgbClr val="558ED5"/>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14287</xdr:colOff>
      <xdr:row>6</xdr:row>
      <xdr:rowOff>42862</xdr:rowOff>
    </xdr:from>
    <xdr:to>
      <xdr:col>1</xdr:col>
      <xdr:colOff>1073467</xdr:colOff>
      <xdr:row>7</xdr:row>
      <xdr:rowOff>157162</xdr:rowOff>
    </xdr:to>
    <xdr:sp macro="" textlink="">
      <xdr:nvSpPr>
        <xdr:cNvPr id="4079" name="Rounded Rectangle 17"/>
        <xdr:cNvSpPr>
          <a:spLocks noChangeArrowheads="1"/>
        </xdr:cNvSpPr>
      </xdr:nvSpPr>
      <xdr:spPr bwMode="auto">
        <a:xfrm>
          <a:off x="14287" y="1995487"/>
          <a:ext cx="1028700" cy="323850"/>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9523</xdr:colOff>
      <xdr:row>11</xdr:row>
      <xdr:rowOff>61912</xdr:rowOff>
    </xdr:from>
    <xdr:to>
      <xdr:col>1</xdr:col>
      <xdr:colOff>992323</xdr:colOff>
      <xdr:row>11</xdr:row>
      <xdr:rowOff>336232</xdr:rowOff>
    </xdr:to>
    <xdr:sp macro="" textlink="">
      <xdr:nvSpPr>
        <xdr:cNvPr id="4080" name="Rounded Rectangle 19"/>
        <xdr:cNvSpPr>
          <a:spLocks noChangeArrowheads="1"/>
        </xdr:cNvSpPr>
      </xdr:nvSpPr>
      <xdr:spPr bwMode="auto">
        <a:xfrm>
          <a:off x="447673" y="2767012"/>
          <a:ext cx="960120" cy="274320"/>
        </a:xfrm>
        <a:prstGeom prst="roundRect">
          <a:avLst>
            <a:gd name="adj" fmla="val 16667"/>
          </a:avLst>
        </a:prstGeom>
        <a:solidFill>
          <a:srgbClr val="376092"/>
        </a:solidFill>
        <a:ln w="25400" algn="ctr">
          <a:solidFill>
            <a:srgbClr val="376092"/>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9525</xdr:colOff>
      <xdr:row>5</xdr:row>
      <xdr:rowOff>19050</xdr:rowOff>
    </xdr:from>
    <xdr:to>
      <xdr:col>1</xdr:col>
      <xdr:colOff>1068705</xdr:colOff>
      <xdr:row>5</xdr:row>
      <xdr:rowOff>342900</xdr:rowOff>
    </xdr:to>
    <xdr:sp macro="" textlink="">
      <xdr:nvSpPr>
        <xdr:cNvPr id="4081" name="Rounded Rectangle 15"/>
        <xdr:cNvSpPr>
          <a:spLocks noChangeArrowheads="1"/>
        </xdr:cNvSpPr>
      </xdr:nvSpPr>
      <xdr:spPr bwMode="auto">
        <a:xfrm>
          <a:off x="9525" y="1514475"/>
          <a:ext cx="1028700" cy="323850"/>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407668</xdr:colOff>
      <xdr:row>11</xdr:row>
      <xdr:rowOff>77785</xdr:rowOff>
    </xdr:from>
    <xdr:to>
      <xdr:col>1</xdr:col>
      <xdr:colOff>1082091</xdr:colOff>
      <xdr:row>11</xdr:row>
      <xdr:rowOff>325342</xdr:rowOff>
    </xdr:to>
    <xdr:sp macro="" textlink="">
      <xdr:nvSpPr>
        <xdr:cNvPr id="44" name="TextBox 43">
          <a:hlinkClick xmlns:r="http://schemas.openxmlformats.org/officeDocument/2006/relationships" r:id="rId1"/>
        </xdr:cNvPr>
        <xdr:cNvSpPr txBox="1"/>
      </xdr:nvSpPr>
      <xdr:spPr>
        <a:xfrm>
          <a:off x="400048" y="2782885"/>
          <a:ext cx="1097280" cy="25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579120</xdr:colOff>
      <xdr:row>8</xdr:row>
      <xdr:rowOff>178856</xdr:rowOff>
    </xdr:from>
    <xdr:to>
      <xdr:col>1</xdr:col>
      <xdr:colOff>1075132</xdr:colOff>
      <xdr:row>10</xdr:row>
      <xdr:rowOff>13470</xdr:rowOff>
    </xdr:to>
    <xdr:sp macro="" textlink="">
      <xdr:nvSpPr>
        <xdr:cNvPr id="45" name="TextBox 44">
          <a:hlinkClick xmlns:r="http://schemas.openxmlformats.org/officeDocument/2006/relationships" r:id="rId2"/>
        </xdr:cNvPr>
        <xdr:cNvSpPr txBox="1"/>
      </xdr:nvSpPr>
      <xdr:spPr>
        <a:xfrm>
          <a:off x="579120" y="2266736"/>
          <a:ext cx="1166572" cy="230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14815</xdr:colOff>
      <xdr:row>6</xdr:row>
      <xdr:rowOff>71966</xdr:rowOff>
    </xdr:from>
    <xdr:to>
      <xdr:col>1</xdr:col>
      <xdr:colOff>1060116</xdr:colOff>
      <xdr:row>7</xdr:row>
      <xdr:rowOff>117201</xdr:rowOff>
    </xdr:to>
    <xdr:sp macro="" textlink="">
      <xdr:nvSpPr>
        <xdr:cNvPr id="46" name="TextBox 45">
          <a:hlinkClick xmlns:r="http://schemas.openxmlformats.org/officeDocument/2006/relationships" r:id="rId3"/>
        </xdr:cNvPr>
        <xdr:cNvSpPr txBox="1"/>
      </xdr:nvSpPr>
      <xdr:spPr>
        <a:xfrm>
          <a:off x="14815" y="2024591"/>
          <a:ext cx="1014557"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12170</xdr:colOff>
      <xdr:row>5</xdr:row>
      <xdr:rowOff>48153</xdr:rowOff>
    </xdr:from>
    <xdr:to>
      <xdr:col>1</xdr:col>
      <xdr:colOff>1066643</xdr:colOff>
      <xdr:row>5</xdr:row>
      <xdr:rowOff>302938</xdr:rowOff>
    </xdr:to>
    <xdr:sp macro="" textlink="">
      <xdr:nvSpPr>
        <xdr:cNvPr id="47" name="TextBox 46">
          <a:hlinkClick xmlns:r="http://schemas.openxmlformats.org/officeDocument/2006/relationships" r:id="rId4"/>
        </xdr:cNvPr>
        <xdr:cNvSpPr txBox="1"/>
      </xdr:nvSpPr>
      <xdr:spPr>
        <a:xfrm>
          <a:off x="12170" y="1543578"/>
          <a:ext cx="1024128"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0</xdr:colOff>
      <xdr:row>12</xdr:row>
      <xdr:rowOff>121920</xdr:rowOff>
    </xdr:from>
    <xdr:to>
      <xdr:col>1</xdr:col>
      <xdr:colOff>990600</xdr:colOff>
      <xdr:row>14</xdr:row>
      <xdr:rowOff>0</xdr:rowOff>
    </xdr:to>
    <xdr:sp macro="" textlink="">
      <xdr:nvSpPr>
        <xdr:cNvPr id="6477" name="Rounded Rectangle 20"/>
        <xdr:cNvSpPr>
          <a:spLocks noChangeArrowheads="1"/>
        </xdr:cNvSpPr>
      </xdr:nvSpPr>
      <xdr:spPr bwMode="auto">
        <a:xfrm>
          <a:off x="449580" y="3200400"/>
          <a:ext cx="990600" cy="274320"/>
        </a:xfrm>
        <a:prstGeom prst="roundRect">
          <a:avLst>
            <a:gd name="adj" fmla="val 16667"/>
          </a:avLst>
        </a:prstGeom>
        <a:solidFill>
          <a:srgbClr val="17375E"/>
        </a:solidFill>
        <a:ln w="25400" algn="ctr">
          <a:noFill/>
          <a:round/>
          <a:headEnd/>
          <a:tailEnd/>
        </a:ln>
      </xdr:spPr>
    </xdr:sp>
    <xdr:clientData/>
  </xdr:twoCellAnchor>
  <xdr:twoCellAnchor>
    <xdr:from>
      <xdr:col>0</xdr:col>
      <xdr:colOff>392333</xdr:colOff>
      <xdr:row>12</xdr:row>
      <xdr:rowOff>112181</xdr:rowOff>
    </xdr:from>
    <xdr:to>
      <xdr:col>1</xdr:col>
      <xdr:colOff>1066547</xdr:colOff>
      <xdr:row>13</xdr:row>
      <xdr:rowOff>160714</xdr:rowOff>
    </xdr:to>
    <xdr:sp macro="" textlink="">
      <xdr:nvSpPr>
        <xdr:cNvPr id="49" name="TextBox 48">
          <a:hlinkClick xmlns:r="http://schemas.openxmlformats.org/officeDocument/2006/relationships" r:id="rId5"/>
        </xdr:cNvPr>
        <xdr:cNvSpPr txBox="1"/>
      </xdr:nvSpPr>
      <xdr:spPr>
        <a:xfrm>
          <a:off x="384713" y="3217331"/>
          <a:ext cx="1097280" cy="256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1</xdr:col>
      <xdr:colOff>1211580</xdr:colOff>
      <xdr:row>31</xdr:row>
      <xdr:rowOff>129540</xdr:rowOff>
    </xdr:from>
    <xdr:to>
      <xdr:col>2</xdr:col>
      <xdr:colOff>1805940</xdr:colOff>
      <xdr:row>35</xdr:row>
      <xdr:rowOff>30480</xdr:rowOff>
    </xdr:to>
    <xdr:pic>
      <xdr:nvPicPr>
        <xdr:cNvPr id="6479"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1882140" y="9220200"/>
          <a:ext cx="1836420" cy="571500"/>
        </a:xfrm>
        <a:prstGeom prst="rect">
          <a:avLst/>
        </a:prstGeom>
        <a:noFill/>
        <a:ln w="9525">
          <a:noFill/>
          <a:miter lim="800000"/>
          <a:headEnd/>
          <a:tailEnd/>
        </a:ln>
      </xdr:spPr>
    </xdr:pic>
    <xdr:clientData/>
  </xdr:twoCellAnchor>
  <xdr:twoCellAnchor editAs="oneCell">
    <xdr:from>
      <xdr:col>2</xdr:col>
      <xdr:colOff>5013960</xdr:colOff>
      <xdr:row>32</xdr:row>
      <xdr:rowOff>106680</xdr:rowOff>
    </xdr:from>
    <xdr:to>
      <xdr:col>2</xdr:col>
      <xdr:colOff>6827520</xdr:colOff>
      <xdr:row>35</xdr:row>
      <xdr:rowOff>129540</xdr:rowOff>
    </xdr:to>
    <xdr:pic>
      <xdr:nvPicPr>
        <xdr:cNvPr id="6480"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6926580" y="9364980"/>
          <a:ext cx="1813560" cy="525780"/>
        </a:xfrm>
        <a:prstGeom prst="rect">
          <a:avLst/>
        </a:prstGeom>
        <a:noFill/>
        <a:ln w="9525">
          <a:noFill/>
          <a:miter lim="800000"/>
          <a:headEnd/>
          <a:tailEnd/>
        </a:ln>
      </xdr:spPr>
    </xdr:pic>
    <xdr:clientData/>
  </xdr:twoCellAnchor>
  <xdr:twoCellAnchor>
    <xdr:from>
      <xdr:col>1</xdr:col>
      <xdr:colOff>4761</xdr:colOff>
      <xdr:row>14</xdr:row>
      <xdr:rowOff>179387</xdr:rowOff>
    </xdr:from>
    <xdr:to>
      <xdr:col>1</xdr:col>
      <xdr:colOff>995361</xdr:colOff>
      <xdr:row>15</xdr:row>
      <xdr:rowOff>253682</xdr:rowOff>
    </xdr:to>
    <xdr:sp macro="" textlink="">
      <xdr:nvSpPr>
        <xdr:cNvPr id="4091" name="Rounded Rectangle 20"/>
        <xdr:cNvSpPr>
          <a:spLocks noChangeArrowheads="1"/>
        </xdr:cNvSpPr>
      </xdr:nvSpPr>
      <xdr:spPr bwMode="auto">
        <a:xfrm>
          <a:off x="442911" y="3684587"/>
          <a:ext cx="960120" cy="274320"/>
        </a:xfrm>
        <a:prstGeom prst="roundRect">
          <a:avLst>
            <a:gd name="adj" fmla="val 16667"/>
          </a:avLst>
        </a:prstGeom>
        <a:solidFill>
          <a:srgbClr val="10253F"/>
        </a:solidFill>
        <a:ln w="25400" algn="ctr">
          <a:solidFill>
            <a:srgbClr val="10253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464819</xdr:colOff>
      <xdr:row>14</xdr:row>
      <xdr:rowOff>182031</xdr:rowOff>
    </xdr:from>
    <xdr:to>
      <xdr:col>1</xdr:col>
      <xdr:colOff>1071438</xdr:colOff>
      <xdr:row>15</xdr:row>
      <xdr:rowOff>239085</xdr:rowOff>
    </xdr:to>
    <xdr:sp macro="" textlink="">
      <xdr:nvSpPr>
        <xdr:cNvPr id="18" name="TextBox 17">
          <a:hlinkClick xmlns:r="http://schemas.openxmlformats.org/officeDocument/2006/relationships" r:id="rId8"/>
        </xdr:cNvPr>
        <xdr:cNvSpPr txBox="1"/>
      </xdr:nvSpPr>
      <xdr:spPr>
        <a:xfrm>
          <a:off x="464819" y="4030131"/>
          <a:ext cx="1277179" cy="255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editAs="oneCell">
    <xdr:from>
      <xdr:col>2</xdr:col>
      <xdr:colOff>0</xdr:colOff>
      <xdr:row>0</xdr:row>
      <xdr:rowOff>0</xdr:rowOff>
    </xdr:from>
    <xdr:to>
      <xdr:col>2</xdr:col>
      <xdr:colOff>2567940</xdr:colOff>
      <xdr:row>0</xdr:row>
      <xdr:rowOff>563880</xdr:rowOff>
    </xdr:to>
    <xdr:pic>
      <xdr:nvPicPr>
        <xdr:cNvPr id="6484"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7940" cy="563880"/>
        </a:xfrm>
        <a:prstGeom prst="rect">
          <a:avLst/>
        </a:prstGeom>
        <a:noFill/>
        <a:ln w="9525">
          <a:noFill/>
          <a:miter lim="800000"/>
          <a:headEnd/>
          <a:tailEnd/>
        </a:ln>
      </xdr:spPr>
    </xdr:pic>
    <xdr:clientData/>
  </xdr:twoCellAnchor>
  <xdr:twoCellAnchor>
    <xdr:from>
      <xdr:col>0</xdr:col>
      <xdr:colOff>0</xdr:colOff>
      <xdr:row>11</xdr:row>
      <xdr:rowOff>365760</xdr:rowOff>
    </xdr:from>
    <xdr:to>
      <xdr:col>0</xdr:col>
      <xdr:colOff>693420</xdr:colOff>
      <xdr:row>14</xdr:row>
      <xdr:rowOff>167640</xdr:rowOff>
    </xdr:to>
    <xdr:grpSp>
      <xdr:nvGrpSpPr>
        <xdr:cNvPr id="20" name="Group 182"/>
        <xdr:cNvGrpSpPr>
          <a:grpSpLocks/>
        </xdr:cNvGrpSpPr>
      </xdr:nvGrpSpPr>
      <xdr:grpSpPr bwMode="auto">
        <a:xfrm>
          <a:off x="0" y="3307080"/>
          <a:ext cx="670560" cy="594360"/>
          <a:chOff x="2" y="119"/>
          <a:chExt cx="45" cy="53"/>
        </a:xfrm>
      </xdr:grpSpPr>
      <xdr:sp macro="" textlink="">
        <xdr:nvSpPr>
          <xdr:cNvPr id="22"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3"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20</xdr:row>
      <xdr:rowOff>106680</xdr:rowOff>
    </xdr:from>
    <xdr:to>
      <xdr:col>5</xdr:col>
      <xdr:colOff>434340</xdr:colOff>
      <xdr:row>20</xdr:row>
      <xdr:rowOff>655320</xdr:rowOff>
    </xdr:to>
    <xdr:pic>
      <xdr:nvPicPr>
        <xdr:cNvPr id="7835" name="Picture 11" descr="Toronto647.wmf"/>
        <xdr:cNvPicPr>
          <a:picLocks noChangeAspect="1"/>
        </xdr:cNvPicPr>
      </xdr:nvPicPr>
      <xdr:blipFill>
        <a:blip xmlns:r="http://schemas.openxmlformats.org/officeDocument/2006/relationships" r:embed="rId1" cstate="print"/>
        <a:srcRect/>
        <a:stretch>
          <a:fillRect/>
        </a:stretch>
      </xdr:blipFill>
      <xdr:spPr bwMode="auto">
        <a:xfrm>
          <a:off x="1691640" y="8115300"/>
          <a:ext cx="1828800" cy="548640"/>
        </a:xfrm>
        <a:prstGeom prst="rect">
          <a:avLst/>
        </a:prstGeom>
        <a:noFill/>
        <a:ln w="9525">
          <a:noFill/>
          <a:miter lim="800000"/>
          <a:headEnd/>
          <a:tailEnd/>
        </a:ln>
      </xdr:spPr>
    </xdr:pic>
    <xdr:clientData/>
  </xdr:twoCellAnchor>
  <xdr:twoCellAnchor editAs="oneCell">
    <xdr:from>
      <xdr:col>12</xdr:col>
      <xdr:colOff>175260</xdr:colOff>
      <xdr:row>20</xdr:row>
      <xdr:rowOff>121920</xdr:rowOff>
    </xdr:from>
    <xdr:to>
      <xdr:col>13</xdr:col>
      <xdr:colOff>1348740</xdr:colOff>
      <xdr:row>20</xdr:row>
      <xdr:rowOff>624840</xdr:rowOff>
    </xdr:to>
    <xdr:pic>
      <xdr:nvPicPr>
        <xdr:cNvPr id="7836" name="Picture 13" descr="livegreen_B.wmf"/>
        <xdr:cNvPicPr>
          <a:picLocks noChangeAspect="1"/>
        </xdr:cNvPicPr>
      </xdr:nvPicPr>
      <xdr:blipFill>
        <a:blip xmlns:r="http://schemas.openxmlformats.org/officeDocument/2006/relationships" r:embed="rId2" cstate="print"/>
        <a:srcRect/>
        <a:stretch>
          <a:fillRect/>
        </a:stretch>
      </xdr:blipFill>
      <xdr:spPr bwMode="auto">
        <a:xfrm>
          <a:off x="9113520" y="8130540"/>
          <a:ext cx="1798320" cy="502920"/>
        </a:xfrm>
        <a:prstGeom prst="rect">
          <a:avLst/>
        </a:prstGeom>
        <a:noFill/>
        <a:ln w="9525">
          <a:noFill/>
          <a:miter lim="800000"/>
          <a:headEnd/>
          <a:tailEnd/>
        </a:ln>
      </xdr:spPr>
    </xdr:pic>
    <xdr:clientData/>
  </xdr:twoCellAnchor>
  <xdr:twoCellAnchor>
    <xdr:from>
      <xdr:col>1</xdr:col>
      <xdr:colOff>9524</xdr:colOff>
      <xdr:row>5</xdr:row>
      <xdr:rowOff>163830</xdr:rowOff>
    </xdr:from>
    <xdr:to>
      <xdr:col>1</xdr:col>
      <xdr:colOff>992324</xdr:colOff>
      <xdr:row>7</xdr:row>
      <xdr:rowOff>26670</xdr:rowOff>
    </xdr:to>
    <xdr:sp macro="" textlink="">
      <xdr:nvSpPr>
        <xdr:cNvPr id="8459" name="Rounded Rectangle 18"/>
        <xdr:cNvSpPr>
          <a:spLocks noChangeArrowheads="1"/>
        </xdr:cNvSpPr>
      </xdr:nvSpPr>
      <xdr:spPr bwMode="auto">
        <a:xfrm>
          <a:off x="447674" y="2324100"/>
          <a:ext cx="960120" cy="274320"/>
        </a:xfrm>
        <a:prstGeom prst="roundRect">
          <a:avLst>
            <a:gd name="adj" fmla="val 16667"/>
          </a:avLst>
        </a:prstGeom>
        <a:solidFill>
          <a:srgbClr val="558ED5"/>
        </a:solidFill>
        <a:ln w="25400" algn="ctr">
          <a:solidFill>
            <a:srgbClr val="558ED5"/>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14287</xdr:colOff>
      <xdr:row>4</xdr:row>
      <xdr:rowOff>490538</xdr:rowOff>
    </xdr:from>
    <xdr:to>
      <xdr:col>1</xdr:col>
      <xdr:colOff>1073467</xdr:colOff>
      <xdr:row>4</xdr:row>
      <xdr:rowOff>806857</xdr:rowOff>
    </xdr:to>
    <xdr:sp macro="" textlink="">
      <xdr:nvSpPr>
        <xdr:cNvPr id="8460" name="Rounded Rectangle 17"/>
        <xdr:cNvSpPr>
          <a:spLocks noChangeArrowheads="1"/>
        </xdr:cNvSpPr>
      </xdr:nvSpPr>
      <xdr:spPr bwMode="auto">
        <a:xfrm>
          <a:off x="14287" y="2005013"/>
          <a:ext cx="1028700" cy="323850"/>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9525</xdr:colOff>
      <xdr:row>7</xdr:row>
      <xdr:rowOff>233362</xdr:rowOff>
    </xdr:from>
    <xdr:to>
      <xdr:col>1</xdr:col>
      <xdr:colOff>992325</xdr:colOff>
      <xdr:row>8</xdr:row>
      <xdr:rowOff>90646</xdr:rowOff>
    </xdr:to>
    <xdr:sp macro="" textlink="">
      <xdr:nvSpPr>
        <xdr:cNvPr id="8461" name="Rounded Rectangle 19"/>
        <xdr:cNvSpPr>
          <a:spLocks noChangeArrowheads="1"/>
        </xdr:cNvSpPr>
      </xdr:nvSpPr>
      <xdr:spPr bwMode="auto">
        <a:xfrm>
          <a:off x="447675" y="2805112"/>
          <a:ext cx="960120" cy="274320"/>
        </a:xfrm>
        <a:prstGeom prst="roundRect">
          <a:avLst>
            <a:gd name="adj" fmla="val 16667"/>
          </a:avLst>
        </a:prstGeom>
        <a:solidFill>
          <a:srgbClr val="376092"/>
        </a:solidFill>
        <a:ln w="25400" algn="ctr">
          <a:solidFill>
            <a:srgbClr val="376092"/>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9525</xdr:colOff>
      <xdr:row>4</xdr:row>
      <xdr:rowOff>6668</xdr:rowOff>
    </xdr:from>
    <xdr:to>
      <xdr:col>1</xdr:col>
      <xdr:colOff>1068705</xdr:colOff>
      <xdr:row>4</xdr:row>
      <xdr:rowOff>330518</xdr:rowOff>
    </xdr:to>
    <xdr:sp macro="" textlink="">
      <xdr:nvSpPr>
        <xdr:cNvPr id="8462" name="Rounded Rectangle 15"/>
        <xdr:cNvSpPr>
          <a:spLocks noChangeArrowheads="1"/>
        </xdr:cNvSpPr>
      </xdr:nvSpPr>
      <xdr:spPr bwMode="auto">
        <a:xfrm>
          <a:off x="9525" y="1528763"/>
          <a:ext cx="1028700" cy="323850"/>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417194</xdr:colOff>
      <xdr:row>7</xdr:row>
      <xdr:rowOff>213040</xdr:rowOff>
    </xdr:from>
    <xdr:to>
      <xdr:col>1</xdr:col>
      <xdr:colOff>1099263</xdr:colOff>
      <xdr:row>8</xdr:row>
      <xdr:rowOff>66080</xdr:rowOff>
    </xdr:to>
    <xdr:sp macro="" textlink="">
      <xdr:nvSpPr>
        <xdr:cNvPr id="9" name="TextBox 8">
          <a:hlinkClick xmlns:r="http://schemas.openxmlformats.org/officeDocument/2006/relationships" r:id="rId3"/>
        </xdr:cNvPr>
        <xdr:cNvSpPr txBox="1"/>
      </xdr:nvSpPr>
      <xdr:spPr>
        <a:xfrm>
          <a:off x="409574" y="2792410"/>
          <a:ext cx="1097280" cy="25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548639</xdr:colOff>
      <xdr:row>5</xdr:row>
      <xdr:rowOff>172823</xdr:rowOff>
    </xdr:from>
    <xdr:to>
      <xdr:col>1</xdr:col>
      <xdr:colOff>1067726</xdr:colOff>
      <xdr:row>7</xdr:row>
      <xdr:rowOff>6932</xdr:rowOff>
    </xdr:to>
    <xdr:sp macro="" textlink="">
      <xdr:nvSpPr>
        <xdr:cNvPr id="10" name="TextBox 9">
          <a:hlinkClick xmlns:r="http://schemas.openxmlformats.org/officeDocument/2006/relationships" r:id="rId4"/>
        </xdr:cNvPr>
        <xdr:cNvSpPr txBox="1"/>
      </xdr:nvSpPr>
      <xdr:spPr>
        <a:xfrm>
          <a:off x="548639" y="2321663"/>
          <a:ext cx="1151547" cy="245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29103</xdr:colOff>
      <xdr:row>4</xdr:row>
      <xdr:rowOff>529166</xdr:rowOff>
    </xdr:from>
    <xdr:to>
      <xdr:col>1</xdr:col>
      <xdr:colOff>1066374</xdr:colOff>
      <xdr:row>4</xdr:row>
      <xdr:rowOff>776230</xdr:rowOff>
    </xdr:to>
    <xdr:sp macro="" textlink="">
      <xdr:nvSpPr>
        <xdr:cNvPr id="11" name="TextBox 10">
          <a:hlinkClick xmlns:r="http://schemas.openxmlformats.org/officeDocument/2006/relationships" r:id="rId5"/>
        </xdr:cNvPr>
        <xdr:cNvSpPr txBox="1"/>
      </xdr:nvSpPr>
      <xdr:spPr>
        <a:xfrm>
          <a:off x="29103" y="2043641"/>
          <a:ext cx="1014557"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12170</xdr:colOff>
      <xdr:row>4</xdr:row>
      <xdr:rowOff>38627</xdr:rowOff>
    </xdr:from>
    <xdr:to>
      <xdr:col>1</xdr:col>
      <xdr:colOff>1066643</xdr:colOff>
      <xdr:row>4</xdr:row>
      <xdr:rowOff>293412</xdr:rowOff>
    </xdr:to>
    <xdr:sp macro="" textlink="">
      <xdr:nvSpPr>
        <xdr:cNvPr id="12" name="TextBox 11">
          <a:hlinkClick xmlns:r="http://schemas.openxmlformats.org/officeDocument/2006/relationships" r:id="rId6"/>
        </xdr:cNvPr>
        <xdr:cNvSpPr txBox="1"/>
      </xdr:nvSpPr>
      <xdr:spPr>
        <a:xfrm>
          <a:off x="12170" y="1553102"/>
          <a:ext cx="1024128"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22860</xdr:colOff>
      <xdr:row>9</xdr:row>
      <xdr:rowOff>205740</xdr:rowOff>
    </xdr:from>
    <xdr:to>
      <xdr:col>1</xdr:col>
      <xdr:colOff>1013460</xdr:colOff>
      <xdr:row>9</xdr:row>
      <xdr:rowOff>480060</xdr:rowOff>
    </xdr:to>
    <xdr:sp macro="" textlink="">
      <xdr:nvSpPr>
        <xdr:cNvPr id="7845" name="Rounded Rectangle 20"/>
        <xdr:cNvSpPr>
          <a:spLocks noChangeArrowheads="1"/>
        </xdr:cNvSpPr>
      </xdr:nvSpPr>
      <xdr:spPr bwMode="auto">
        <a:xfrm>
          <a:off x="472440" y="3726180"/>
          <a:ext cx="990600" cy="274320"/>
        </a:xfrm>
        <a:prstGeom prst="roundRect">
          <a:avLst>
            <a:gd name="adj" fmla="val 16667"/>
          </a:avLst>
        </a:prstGeom>
        <a:solidFill>
          <a:srgbClr val="10253F"/>
        </a:solidFill>
        <a:ln w="25400" algn="ctr">
          <a:noFill/>
          <a:round/>
          <a:headEnd/>
          <a:tailEnd/>
        </a:ln>
      </xdr:spPr>
    </xdr:sp>
    <xdr:clientData/>
  </xdr:twoCellAnchor>
  <xdr:twoCellAnchor>
    <xdr:from>
      <xdr:col>0</xdr:col>
      <xdr:colOff>510540</xdr:colOff>
      <xdr:row>9</xdr:row>
      <xdr:rowOff>199812</xdr:rowOff>
    </xdr:from>
    <xdr:to>
      <xdr:col>1</xdr:col>
      <xdr:colOff>1077331</xdr:colOff>
      <xdr:row>9</xdr:row>
      <xdr:rowOff>464396</xdr:rowOff>
    </xdr:to>
    <xdr:sp macro="" textlink="">
      <xdr:nvSpPr>
        <xdr:cNvPr id="16" name="TextBox 15">
          <a:hlinkClick xmlns:r="http://schemas.openxmlformats.org/officeDocument/2006/relationships" r:id="rId7"/>
        </xdr:cNvPr>
        <xdr:cNvSpPr txBox="1"/>
      </xdr:nvSpPr>
      <xdr:spPr>
        <a:xfrm>
          <a:off x="510540" y="3720252"/>
          <a:ext cx="1199251"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xdr:from>
      <xdr:col>6</xdr:col>
      <xdr:colOff>66675</xdr:colOff>
      <xdr:row>9</xdr:row>
      <xdr:rowOff>240030</xdr:rowOff>
    </xdr:from>
    <xdr:to>
      <xdr:col>6</xdr:col>
      <xdr:colOff>558288</xdr:colOff>
      <xdr:row>9</xdr:row>
      <xdr:rowOff>241618</xdr:rowOff>
    </xdr:to>
    <xdr:cxnSp macro="">
      <xdr:nvCxnSpPr>
        <xdr:cNvPr id="29" name="Straight Arrow Connector 28"/>
        <xdr:cNvCxnSpPr/>
      </xdr:nvCxnSpPr>
      <xdr:spPr>
        <a:xfrm>
          <a:off x="2266950" y="3981450"/>
          <a:ext cx="476250"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869791</xdr:colOff>
      <xdr:row>12</xdr:row>
      <xdr:rowOff>12224</xdr:rowOff>
    </xdr:from>
    <xdr:to>
      <xdr:col>13</xdr:col>
      <xdr:colOff>871379</xdr:colOff>
      <xdr:row>13</xdr:row>
      <xdr:rowOff>73</xdr:rowOff>
    </xdr:to>
    <xdr:cxnSp macro="">
      <xdr:nvCxnSpPr>
        <xdr:cNvPr id="30" name="Straight Arrow Connector 29"/>
        <xdr:cNvCxnSpPr/>
      </xdr:nvCxnSpPr>
      <xdr:spPr>
        <a:xfrm rot="5400000">
          <a:off x="9777793" y="5490782"/>
          <a:ext cx="580263"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18</xdr:row>
      <xdr:rowOff>152400</xdr:rowOff>
    </xdr:from>
    <xdr:to>
      <xdr:col>4</xdr:col>
      <xdr:colOff>560010</xdr:colOff>
      <xdr:row>18</xdr:row>
      <xdr:rowOff>153988</xdr:rowOff>
    </xdr:to>
    <xdr:cxnSp macro="">
      <xdr:nvCxnSpPr>
        <xdr:cNvPr id="31" name="Straight Arrow Connector 30"/>
        <xdr:cNvCxnSpPr/>
      </xdr:nvCxnSpPr>
      <xdr:spPr>
        <a:xfrm>
          <a:off x="828675" y="7848600"/>
          <a:ext cx="476250"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349726</xdr:colOff>
      <xdr:row>17</xdr:row>
      <xdr:rowOff>67469</xdr:rowOff>
    </xdr:from>
    <xdr:to>
      <xdr:col>8</xdr:col>
      <xdr:colOff>351314</xdr:colOff>
      <xdr:row>19</xdr:row>
      <xdr:rowOff>10319</xdr:rowOff>
    </xdr:to>
    <xdr:cxnSp macro="">
      <xdr:nvCxnSpPr>
        <xdr:cNvPr id="32" name="Straight Arrow Connector 31"/>
        <xdr:cNvCxnSpPr/>
      </xdr:nvCxnSpPr>
      <xdr:spPr>
        <a:xfrm rot="16200000">
          <a:off x="3867150" y="7877175"/>
          <a:ext cx="47625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369570</xdr:colOff>
      <xdr:row>8</xdr:row>
      <xdr:rowOff>0</xdr:rowOff>
    </xdr:from>
    <xdr:to>
      <xdr:col>5</xdr:col>
      <xdr:colOff>371158</xdr:colOff>
      <xdr:row>8</xdr:row>
      <xdr:rowOff>457200</xdr:rowOff>
    </xdr:to>
    <xdr:cxnSp macro="">
      <xdr:nvCxnSpPr>
        <xdr:cNvPr id="33" name="Straight Arrow Connector 32"/>
        <xdr:cNvCxnSpPr/>
      </xdr:nvCxnSpPr>
      <xdr:spPr>
        <a:xfrm rot="16200000">
          <a:off x="1496219" y="3466306"/>
          <a:ext cx="45720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9</xdr:row>
      <xdr:rowOff>201930</xdr:rowOff>
    </xdr:from>
    <xdr:to>
      <xdr:col>12</xdr:col>
      <xdr:colOff>560010</xdr:colOff>
      <xdr:row>9</xdr:row>
      <xdr:rowOff>203518</xdr:rowOff>
    </xdr:to>
    <xdr:cxnSp macro="">
      <xdr:nvCxnSpPr>
        <xdr:cNvPr id="34" name="Straight Arrow Connector 33"/>
        <xdr:cNvCxnSpPr/>
      </xdr:nvCxnSpPr>
      <xdr:spPr>
        <a:xfrm>
          <a:off x="7534275" y="3943350"/>
          <a:ext cx="476250"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865028</xdr:colOff>
      <xdr:row>10</xdr:row>
      <xdr:rowOff>72233</xdr:rowOff>
    </xdr:from>
    <xdr:to>
      <xdr:col>13</xdr:col>
      <xdr:colOff>866616</xdr:colOff>
      <xdr:row>10</xdr:row>
      <xdr:rowOff>437993</xdr:rowOff>
    </xdr:to>
    <xdr:cxnSp macro="">
      <xdr:nvCxnSpPr>
        <xdr:cNvPr id="35" name="Straight Arrow Connector 34"/>
        <xdr:cNvCxnSpPr/>
      </xdr:nvCxnSpPr>
      <xdr:spPr>
        <a:xfrm rot="5400000">
          <a:off x="8727757" y="4597719"/>
          <a:ext cx="365760"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861059</xdr:colOff>
      <xdr:row>14</xdr:row>
      <xdr:rowOff>47625</xdr:rowOff>
    </xdr:from>
    <xdr:to>
      <xdr:col>13</xdr:col>
      <xdr:colOff>862647</xdr:colOff>
      <xdr:row>15</xdr:row>
      <xdr:rowOff>11498</xdr:rowOff>
    </xdr:to>
    <xdr:cxnSp macro="">
      <xdr:nvCxnSpPr>
        <xdr:cNvPr id="36" name="Straight Arrow Connector 35"/>
        <xdr:cNvCxnSpPr/>
      </xdr:nvCxnSpPr>
      <xdr:spPr>
        <a:xfrm rot="5400000">
          <a:off x="9740105" y="6357144"/>
          <a:ext cx="638175"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445770</xdr:colOff>
      <xdr:row>8</xdr:row>
      <xdr:rowOff>47625</xdr:rowOff>
    </xdr:from>
    <xdr:to>
      <xdr:col>11</xdr:col>
      <xdr:colOff>447358</xdr:colOff>
      <xdr:row>8</xdr:row>
      <xdr:rowOff>504825</xdr:rowOff>
    </xdr:to>
    <xdr:cxnSp macro="">
      <xdr:nvCxnSpPr>
        <xdr:cNvPr id="37" name="Straight Arrow Connector 36"/>
        <xdr:cNvCxnSpPr/>
      </xdr:nvCxnSpPr>
      <xdr:spPr>
        <a:xfrm rot="16200000">
          <a:off x="7954169" y="3132931"/>
          <a:ext cx="45720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369570</xdr:colOff>
      <xdr:row>9</xdr:row>
      <xdr:rowOff>266700</xdr:rowOff>
    </xdr:from>
    <xdr:to>
      <xdr:col>5</xdr:col>
      <xdr:colOff>19050</xdr:colOff>
      <xdr:row>9</xdr:row>
      <xdr:rowOff>573359</xdr:rowOff>
    </xdr:to>
    <xdr:cxnSp macro="">
      <xdr:nvCxnSpPr>
        <xdr:cNvPr id="38" name="Elbow Connector 37"/>
        <xdr:cNvCxnSpPr/>
      </xdr:nvCxnSpPr>
      <xdr:spPr>
        <a:xfrm flipV="1">
          <a:off x="504825" y="4000500"/>
          <a:ext cx="876300" cy="314325"/>
        </a:xfrm>
        <a:prstGeom prst="bentConnector3">
          <a:avLst>
            <a:gd name="adj1" fmla="val 0"/>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369570</xdr:colOff>
      <xdr:row>11</xdr:row>
      <xdr:rowOff>28575</xdr:rowOff>
    </xdr:from>
    <xdr:to>
      <xdr:col>5</xdr:col>
      <xdr:colOff>19050</xdr:colOff>
      <xdr:row>11</xdr:row>
      <xdr:rowOff>335234</xdr:rowOff>
    </xdr:to>
    <xdr:cxnSp macro="">
      <xdr:nvCxnSpPr>
        <xdr:cNvPr id="39" name="Elbow Connector 38"/>
        <xdr:cNvCxnSpPr/>
      </xdr:nvCxnSpPr>
      <xdr:spPr>
        <a:xfrm>
          <a:off x="504825" y="4867275"/>
          <a:ext cx="876300" cy="314325"/>
        </a:xfrm>
        <a:prstGeom prst="bentConnector3">
          <a:avLst>
            <a:gd name="adj1" fmla="val 0"/>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11</xdr:row>
      <xdr:rowOff>314325</xdr:rowOff>
    </xdr:from>
    <xdr:to>
      <xdr:col>6</xdr:col>
      <xdr:colOff>560010</xdr:colOff>
      <xdr:row>11</xdr:row>
      <xdr:rowOff>315913</xdr:rowOff>
    </xdr:to>
    <xdr:cxnSp macro="">
      <xdr:nvCxnSpPr>
        <xdr:cNvPr id="40" name="Straight Arrow Connector 39"/>
        <xdr:cNvCxnSpPr/>
      </xdr:nvCxnSpPr>
      <xdr:spPr>
        <a:xfrm>
          <a:off x="2276475" y="5153025"/>
          <a:ext cx="476250" cy="1588"/>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9</xdr:row>
      <xdr:rowOff>289559</xdr:rowOff>
    </xdr:from>
    <xdr:to>
      <xdr:col>9</xdr:col>
      <xdr:colOff>350520</xdr:colOff>
      <xdr:row>9</xdr:row>
      <xdr:rowOff>563879</xdr:rowOff>
    </xdr:to>
    <xdr:cxnSp macro="">
      <xdr:nvCxnSpPr>
        <xdr:cNvPr id="41" name="Elbow Connector 40"/>
        <xdr:cNvCxnSpPr/>
      </xdr:nvCxnSpPr>
      <xdr:spPr>
        <a:xfrm rot="16200000" flipH="1">
          <a:off x="4158615" y="3749039"/>
          <a:ext cx="274320" cy="838200"/>
        </a:xfrm>
        <a:prstGeom prst="bentConnector3">
          <a:avLst>
            <a:gd name="adj1" fmla="val 476"/>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11</xdr:row>
      <xdr:rowOff>11430</xdr:rowOff>
    </xdr:from>
    <xdr:to>
      <xdr:col>9</xdr:col>
      <xdr:colOff>331470</xdr:colOff>
      <xdr:row>11</xdr:row>
      <xdr:rowOff>285750</xdr:rowOff>
    </xdr:to>
    <xdr:cxnSp macro="">
      <xdr:nvCxnSpPr>
        <xdr:cNvPr id="42" name="Elbow Connector 41"/>
        <xdr:cNvCxnSpPr/>
      </xdr:nvCxnSpPr>
      <xdr:spPr>
        <a:xfrm rot="5400000" flipH="1" flipV="1">
          <a:off x="4139565" y="4575810"/>
          <a:ext cx="274320" cy="838200"/>
        </a:xfrm>
        <a:prstGeom prst="bentConnector3">
          <a:avLst>
            <a:gd name="adj1" fmla="val 476"/>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501015</xdr:colOff>
      <xdr:row>8</xdr:row>
      <xdr:rowOff>0</xdr:rowOff>
    </xdr:from>
    <xdr:to>
      <xdr:col>7</xdr:col>
      <xdr:colOff>502603</xdr:colOff>
      <xdr:row>8</xdr:row>
      <xdr:rowOff>457200</xdr:rowOff>
    </xdr:to>
    <xdr:cxnSp macro="">
      <xdr:nvCxnSpPr>
        <xdr:cNvPr id="43" name="Straight Arrow Connector 42"/>
        <xdr:cNvCxnSpPr/>
      </xdr:nvCxnSpPr>
      <xdr:spPr>
        <a:xfrm rot="16200000">
          <a:off x="3067844" y="3466306"/>
          <a:ext cx="45720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643890</xdr:colOff>
      <xdr:row>8</xdr:row>
      <xdr:rowOff>87630</xdr:rowOff>
    </xdr:from>
    <xdr:to>
      <xdr:col>9</xdr:col>
      <xdr:colOff>645478</xdr:colOff>
      <xdr:row>9</xdr:row>
      <xdr:rowOff>506730</xdr:rowOff>
    </xdr:to>
    <xdr:cxnSp macro="">
      <xdr:nvCxnSpPr>
        <xdr:cNvPr id="44" name="Straight Arrow Connector 43"/>
        <xdr:cNvCxnSpPr/>
      </xdr:nvCxnSpPr>
      <xdr:spPr>
        <a:xfrm rot="16200000">
          <a:off x="4544219" y="3790156"/>
          <a:ext cx="91440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975360</xdr:colOff>
      <xdr:row>9</xdr:row>
      <xdr:rowOff>287655</xdr:rowOff>
    </xdr:from>
    <xdr:to>
      <xdr:col>11</xdr:col>
      <xdr:colOff>9478</xdr:colOff>
      <xdr:row>10</xdr:row>
      <xdr:rowOff>48</xdr:rowOff>
    </xdr:to>
    <xdr:cxnSp macro="">
      <xdr:nvCxnSpPr>
        <xdr:cNvPr id="57" name="Elbow Connector 56"/>
        <xdr:cNvCxnSpPr/>
      </xdr:nvCxnSpPr>
      <xdr:spPr>
        <a:xfrm flipV="1">
          <a:off x="5324475" y="4029075"/>
          <a:ext cx="876300" cy="314325"/>
        </a:xfrm>
        <a:prstGeom prst="bentConnector3">
          <a:avLst>
            <a:gd name="adj1" fmla="val 0"/>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70485</xdr:colOff>
      <xdr:row>10</xdr:row>
      <xdr:rowOff>47626</xdr:rowOff>
    </xdr:from>
    <xdr:to>
      <xdr:col>13</xdr:col>
      <xdr:colOff>369552</xdr:colOff>
      <xdr:row>10</xdr:row>
      <xdr:rowOff>321946</xdr:rowOff>
    </xdr:to>
    <xdr:cxnSp macro="">
      <xdr:nvCxnSpPr>
        <xdr:cNvPr id="58" name="Elbow Connector 57"/>
        <xdr:cNvCxnSpPr/>
      </xdr:nvCxnSpPr>
      <xdr:spPr>
        <a:xfrm rot="5400000" flipH="1" flipV="1">
          <a:off x="6903720" y="3139441"/>
          <a:ext cx="274320" cy="2777490"/>
        </a:xfrm>
        <a:prstGeom prst="bentConnector3">
          <a:avLst>
            <a:gd name="adj1" fmla="val -5238"/>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870585</xdr:colOff>
      <xdr:row>8</xdr:row>
      <xdr:rowOff>19050</xdr:rowOff>
    </xdr:from>
    <xdr:to>
      <xdr:col>13</xdr:col>
      <xdr:colOff>872173</xdr:colOff>
      <xdr:row>8</xdr:row>
      <xdr:rowOff>476250</xdr:rowOff>
    </xdr:to>
    <xdr:cxnSp macro="">
      <xdr:nvCxnSpPr>
        <xdr:cNvPr id="59" name="Straight Arrow Connector 58"/>
        <xdr:cNvCxnSpPr/>
      </xdr:nvCxnSpPr>
      <xdr:spPr>
        <a:xfrm rot="16200000">
          <a:off x="9840119" y="3104356"/>
          <a:ext cx="457200" cy="1588"/>
        </a:xfrm>
        <a:prstGeom prst="straightConnector1">
          <a:avLst/>
        </a:prstGeom>
        <a:ln w="34925" cap="rnd">
          <a:solidFill>
            <a:schemeClr val="tx1"/>
          </a:solidFill>
          <a:prstDash val="sysDot"/>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9524</xdr:colOff>
      <xdr:row>8</xdr:row>
      <xdr:rowOff>304801</xdr:rowOff>
    </xdr:from>
    <xdr:to>
      <xdr:col>1</xdr:col>
      <xdr:colOff>992324</xdr:colOff>
      <xdr:row>9</xdr:row>
      <xdr:rowOff>9685</xdr:rowOff>
    </xdr:to>
    <xdr:sp macro="" textlink="">
      <xdr:nvSpPr>
        <xdr:cNvPr id="51" name="Rounded Rectangle 20"/>
        <xdr:cNvSpPr>
          <a:spLocks noChangeArrowheads="1"/>
        </xdr:cNvSpPr>
      </xdr:nvSpPr>
      <xdr:spPr bwMode="auto">
        <a:xfrm>
          <a:off x="447674" y="3286126"/>
          <a:ext cx="960120" cy="274320"/>
        </a:xfrm>
        <a:prstGeom prst="roundRect">
          <a:avLst>
            <a:gd name="adj" fmla="val 16667"/>
          </a:avLst>
        </a:prstGeom>
        <a:solidFill>
          <a:srgbClr val="17375E"/>
        </a:solidFill>
        <a:ln w="25400" algn="ctr">
          <a:solidFill>
            <a:srgbClr val="17375E"/>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392335</xdr:colOff>
      <xdr:row>8</xdr:row>
      <xdr:rowOff>280773</xdr:rowOff>
    </xdr:from>
    <xdr:to>
      <xdr:col>1</xdr:col>
      <xdr:colOff>1066549</xdr:colOff>
      <xdr:row>8</xdr:row>
      <xdr:rowOff>552917</xdr:rowOff>
    </xdr:to>
    <xdr:sp macro="" textlink="">
      <xdr:nvSpPr>
        <xdr:cNvPr id="52" name="TextBox 51">
          <a:hlinkClick xmlns:r="http://schemas.openxmlformats.org/officeDocument/2006/relationships" r:id="rId8"/>
        </xdr:cNvPr>
        <xdr:cNvSpPr txBox="1"/>
      </xdr:nvSpPr>
      <xdr:spPr>
        <a:xfrm>
          <a:off x="384715" y="3269718"/>
          <a:ext cx="1097280"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2</xdr:col>
      <xdr:colOff>0</xdr:colOff>
      <xdr:row>0</xdr:row>
      <xdr:rowOff>0</xdr:rowOff>
    </xdr:from>
    <xdr:to>
      <xdr:col>6</xdr:col>
      <xdr:colOff>304800</xdr:colOff>
      <xdr:row>1</xdr:row>
      <xdr:rowOff>68580</xdr:rowOff>
    </xdr:to>
    <xdr:pic>
      <xdr:nvPicPr>
        <xdr:cNvPr id="7869"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0320" cy="563880"/>
        </a:xfrm>
        <a:prstGeom prst="rect">
          <a:avLst/>
        </a:prstGeom>
        <a:noFill/>
        <a:ln w="9525">
          <a:noFill/>
          <a:miter lim="800000"/>
          <a:headEnd/>
          <a:tailEnd/>
        </a:ln>
      </xdr:spPr>
    </xdr:pic>
    <xdr:clientData/>
  </xdr:twoCellAnchor>
  <xdr:twoCellAnchor>
    <xdr:from>
      <xdr:col>0</xdr:col>
      <xdr:colOff>0</xdr:colOff>
      <xdr:row>9</xdr:row>
      <xdr:rowOff>22860</xdr:rowOff>
    </xdr:from>
    <xdr:to>
      <xdr:col>1</xdr:col>
      <xdr:colOff>22860</xdr:colOff>
      <xdr:row>10</xdr:row>
      <xdr:rowOff>15240</xdr:rowOff>
    </xdr:to>
    <xdr:grpSp>
      <xdr:nvGrpSpPr>
        <xdr:cNvPr id="45" name="Group 182"/>
        <xdr:cNvGrpSpPr>
          <a:grpSpLocks/>
        </xdr:cNvGrpSpPr>
      </xdr:nvGrpSpPr>
      <xdr:grpSpPr bwMode="auto">
        <a:xfrm>
          <a:off x="0" y="3611880"/>
          <a:ext cx="655320" cy="594360"/>
          <a:chOff x="2" y="119"/>
          <a:chExt cx="45" cy="53"/>
        </a:xfrm>
      </xdr:grpSpPr>
      <xdr:sp macro="" textlink="">
        <xdr:nvSpPr>
          <xdr:cNvPr id="46" name="AutoShape 18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48" name="Text Box 184"/>
          <xdr:cNvSpPr txBox="1">
            <a:spLocks noChangeArrowheads="1"/>
          </xdr:cNvSpPr>
        </xdr:nvSpPr>
        <xdr:spPr bwMode="auto">
          <a:xfrm>
            <a:off x="6" y="137"/>
            <a:ext cx="41" cy="17"/>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700" b="1" i="0" u="none" strike="noStrike" baseline="0">
                <a:solidFill>
                  <a:srgbClr val="000000"/>
                </a:solidFill>
                <a:latin typeface="Times New Roman"/>
                <a:cs typeface="Times New Roman"/>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ronto.ca/health/chemtrac/index.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powderandbulk.com/resources/bulk_density/material_bulk_density_chart_a.htm" TargetMode="External"/><Relationship Id="rId2" Type="http://schemas.openxmlformats.org/officeDocument/2006/relationships/hyperlink" Target="http://www.ene.gov.on.ca/envision/gp/3614e03.pdf" TargetMode="External"/><Relationship Id="rId1" Type="http://schemas.openxmlformats.org/officeDocument/2006/relationships/hyperlink" Target="http://www.epa.gov/ttn/chief/ap42/ch01/final/c01s04.pdf" TargetMode="External"/><Relationship Id="rId6" Type="http://schemas.openxmlformats.org/officeDocument/2006/relationships/drawing" Target="../drawings/drawing5.xml"/><Relationship Id="rId5" Type="http://schemas.openxmlformats.org/officeDocument/2006/relationships/hyperlink" Target="http://www.toronto.ca/legdocs/municode/1184_423.pdf" TargetMode="External"/><Relationship Id="rId4" Type="http://schemas.openxmlformats.org/officeDocument/2006/relationships/hyperlink" Target="http://www.epa.gov/ttn/chief/ap42/ch09/final/c9s09-6.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D45"/>
  <sheetViews>
    <sheetView tabSelected="1" zoomScaleNormal="100" workbookViewId="0"/>
  </sheetViews>
  <sheetFormatPr defaultColWidth="9.109375" defaultRowHeight="13.2"/>
  <cols>
    <col min="1" max="1" width="10" style="266" customWidth="1"/>
    <col min="2" max="2" width="18.109375" style="101" customWidth="1"/>
    <col min="3" max="3" width="21.109375" style="101" bestFit="1" customWidth="1"/>
    <col min="4" max="4" width="84.5546875" style="101" customWidth="1"/>
    <col min="5" max="16384" width="9.109375" style="101"/>
  </cols>
  <sheetData>
    <row r="1" spans="1:4" ht="48.75" customHeight="1">
      <c r="C1" s="99"/>
      <c r="D1" s="100"/>
    </row>
    <row r="2" spans="1:4" ht="12.75" customHeight="1" thickBot="1">
      <c r="B2" s="272"/>
      <c r="C2" s="277" t="s">
        <v>307</v>
      </c>
      <c r="D2" s="277"/>
    </row>
    <row r="3" spans="1:4" ht="18" thickBot="1">
      <c r="B3" s="278"/>
      <c r="C3" s="437" t="s">
        <v>192</v>
      </c>
      <c r="D3" s="437"/>
    </row>
    <row r="4" spans="1:4" ht="5.4" customHeight="1">
      <c r="B4" s="278"/>
      <c r="D4" s="100"/>
    </row>
    <row r="5" spans="1:4" ht="15.6">
      <c r="C5" s="414" t="s">
        <v>343</v>
      </c>
      <c r="D5" s="415"/>
    </row>
    <row r="6" spans="1:4" ht="13.8" thickBot="1"/>
    <row r="7" spans="1:4" s="127" customFormat="1" ht="45" customHeight="1">
      <c r="A7" s="267"/>
      <c r="C7" s="432" t="s">
        <v>308</v>
      </c>
      <c r="D7" s="433"/>
    </row>
    <row r="8" spans="1:4" s="100" customFormat="1" ht="9.75" customHeight="1" thickBot="1">
      <c r="A8" s="268"/>
      <c r="C8" s="102"/>
      <c r="D8" s="103"/>
    </row>
    <row r="9" spans="1:4" s="127" customFormat="1" ht="16.2" thickBot="1">
      <c r="A9" s="267"/>
      <c r="C9" s="128"/>
      <c r="D9" s="128"/>
    </row>
    <row r="10" spans="1:4" s="100" customFormat="1" ht="15.6">
      <c r="A10" s="268"/>
      <c r="C10" s="434" t="s">
        <v>151</v>
      </c>
      <c r="D10" s="119" t="s">
        <v>270</v>
      </c>
    </row>
    <row r="11" spans="1:4" s="100" customFormat="1" ht="15.6">
      <c r="A11" s="268"/>
      <c r="C11" s="435"/>
      <c r="D11" s="129" t="s">
        <v>271</v>
      </c>
    </row>
    <row r="12" spans="1:4" s="100" customFormat="1" ht="16.2" thickBot="1">
      <c r="A12" s="268"/>
      <c r="C12" s="130"/>
      <c r="D12" s="129" t="s">
        <v>306</v>
      </c>
    </row>
    <row r="13" spans="1:4" s="100" customFormat="1" ht="15.6">
      <c r="A13" s="268"/>
      <c r="C13" s="289" t="s">
        <v>275</v>
      </c>
      <c r="D13" s="300" t="s">
        <v>276</v>
      </c>
    </row>
    <row r="14" spans="1:4" ht="15.6">
      <c r="C14" s="436"/>
      <c r="D14" s="9" t="s">
        <v>272</v>
      </c>
    </row>
    <row r="15" spans="1:4" ht="15.6">
      <c r="C15" s="436"/>
      <c r="D15" s="9" t="s">
        <v>273</v>
      </c>
    </row>
    <row r="16" spans="1:4" ht="31.2">
      <c r="C16" s="290"/>
      <c r="D16" s="132" t="s">
        <v>304</v>
      </c>
    </row>
    <row r="17" spans="1:4" ht="15.6">
      <c r="C17" s="290"/>
      <c r="D17" s="301" t="s">
        <v>247</v>
      </c>
    </row>
    <row r="18" spans="1:4" ht="15.6">
      <c r="C18" s="290"/>
      <c r="D18" s="226" t="s">
        <v>277</v>
      </c>
    </row>
    <row r="19" spans="1:4" ht="15.6">
      <c r="C19" s="290"/>
      <c r="D19" s="226" t="s">
        <v>278</v>
      </c>
    </row>
    <row r="20" spans="1:4" ht="15.6">
      <c r="C20" s="290"/>
      <c r="D20" s="226" t="s">
        <v>279</v>
      </c>
    </row>
    <row r="21" spans="1:4" ht="15.6">
      <c r="C21" s="290"/>
      <c r="D21" s="301" t="s">
        <v>187</v>
      </c>
    </row>
    <row r="22" spans="1:4" ht="15.6">
      <c r="C22" s="290"/>
      <c r="D22" s="226" t="s">
        <v>280</v>
      </c>
    </row>
    <row r="23" spans="1:4" ht="15.6">
      <c r="C23" s="290"/>
      <c r="D23" s="226" t="s">
        <v>305</v>
      </c>
    </row>
    <row r="24" spans="1:4" ht="15.6">
      <c r="C24" s="290"/>
      <c r="D24" s="301" t="s">
        <v>248</v>
      </c>
    </row>
    <row r="25" spans="1:4" ht="15.6">
      <c r="C25" s="290"/>
      <c r="D25" s="226" t="s">
        <v>281</v>
      </c>
    </row>
    <row r="26" spans="1:4" ht="15.6">
      <c r="C26" s="290"/>
      <c r="D26" s="226" t="s">
        <v>282</v>
      </c>
    </row>
    <row r="27" spans="1:4" ht="15.6">
      <c r="C27" s="290"/>
      <c r="D27" s="226" t="s">
        <v>283</v>
      </c>
    </row>
    <row r="28" spans="1:4" ht="15.6">
      <c r="C28" s="290"/>
      <c r="D28" s="226" t="s">
        <v>284</v>
      </c>
    </row>
    <row r="29" spans="1:4" ht="16.2" thickBot="1">
      <c r="C29" s="131"/>
      <c r="D29" s="133" t="s">
        <v>285</v>
      </c>
    </row>
    <row r="30" spans="1:4" ht="31.8" thickBot="1">
      <c r="C30" s="330" t="s">
        <v>152</v>
      </c>
      <c r="D30" s="331" t="s">
        <v>309</v>
      </c>
    </row>
    <row r="31" spans="1:4" ht="47.4" thickBot="1">
      <c r="C31" s="332" t="s">
        <v>153</v>
      </c>
      <c r="D31" s="333" t="s">
        <v>323</v>
      </c>
    </row>
    <row r="32" spans="1:4" ht="50.25" customHeight="1" thickBot="1">
      <c r="A32" s="101"/>
      <c r="C32" s="373" t="s">
        <v>310</v>
      </c>
      <c r="D32" s="374" t="s">
        <v>342</v>
      </c>
    </row>
    <row r="33" spans="3:4" ht="31.2">
      <c r="C33" s="371" t="s">
        <v>154</v>
      </c>
      <c r="D33" s="372" t="s">
        <v>338</v>
      </c>
    </row>
    <row r="34" spans="3:4" ht="15.6">
      <c r="C34" s="134"/>
      <c r="D34" s="9" t="s">
        <v>287</v>
      </c>
    </row>
    <row r="35" spans="3:4" ht="15.6">
      <c r="C35" s="134"/>
      <c r="D35" s="9" t="s">
        <v>286</v>
      </c>
    </row>
    <row r="36" spans="3:4" ht="15.6">
      <c r="C36" s="134"/>
      <c r="D36" s="135" t="s">
        <v>249</v>
      </c>
    </row>
    <row r="37" spans="3:4" ht="15.6">
      <c r="C37" s="134"/>
      <c r="D37" s="135" t="s">
        <v>250</v>
      </c>
    </row>
    <row r="38" spans="3:4" ht="15.6">
      <c r="C38" s="134"/>
      <c r="D38" s="135" t="s">
        <v>188</v>
      </c>
    </row>
    <row r="39" spans="3:4" ht="15.6">
      <c r="C39" s="134"/>
      <c r="D39" s="135" t="s">
        <v>189</v>
      </c>
    </row>
    <row r="40" spans="3:4" ht="15.6">
      <c r="C40" s="134"/>
      <c r="D40" s="135" t="s">
        <v>251</v>
      </c>
    </row>
    <row r="41" spans="3:4" ht="15.6">
      <c r="C41" s="134"/>
      <c r="D41" s="135" t="s">
        <v>252</v>
      </c>
    </row>
    <row r="42" spans="3:4" ht="15.6">
      <c r="C42" s="134"/>
      <c r="D42" s="135" t="s">
        <v>253</v>
      </c>
    </row>
    <row r="43" spans="3:4" ht="15.6">
      <c r="C43" s="134"/>
      <c r="D43" s="135" t="s">
        <v>254</v>
      </c>
    </row>
    <row r="44" spans="3:4" ht="15.6">
      <c r="C44" s="134"/>
      <c r="D44" s="135" t="s">
        <v>255</v>
      </c>
    </row>
    <row r="45" spans="3:4" ht="16.2" thickBot="1">
      <c r="C45" s="136"/>
      <c r="D45" s="137" t="s">
        <v>267</v>
      </c>
    </row>
  </sheetData>
  <sheetProtection sheet="1" objects="1" scenarios="1"/>
  <mergeCells count="4">
    <mergeCell ref="C7:D7"/>
    <mergeCell ref="C10:C11"/>
    <mergeCell ref="C14:C15"/>
    <mergeCell ref="C3:D3"/>
  </mergeCells>
  <hyperlinks>
    <hyperlink ref="D3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tabColor theme="3" tint="0.59999389629810485"/>
  </sheetPr>
  <dimension ref="A1:AD77"/>
  <sheetViews>
    <sheetView showGridLines="0" zoomScaleNormal="100" workbookViewId="0"/>
  </sheetViews>
  <sheetFormatPr defaultColWidth="9.109375" defaultRowHeight="15.6"/>
  <cols>
    <col min="1" max="1" width="8.88671875" style="270" customWidth="1"/>
    <col min="2" max="2" width="18.109375" style="2" customWidth="1"/>
    <col min="3" max="3" width="9.109375" style="2"/>
    <col min="4" max="4" width="42.88671875" style="2" customWidth="1"/>
    <col min="5" max="5" width="17.33203125" style="2" customWidth="1"/>
    <col min="6" max="6" width="22.109375" style="2" customWidth="1"/>
    <col min="7" max="7" width="17.88671875" style="2" customWidth="1"/>
    <col min="8" max="8" width="14.6640625" style="2" customWidth="1"/>
    <col min="9" max="9" width="17.88671875" style="2" customWidth="1"/>
    <col min="10" max="10" width="18.109375" style="2" customWidth="1"/>
    <col min="11" max="11" width="9.33203125" style="2" hidden="1" customWidth="1"/>
    <col min="12" max="12" width="12.5546875" style="2" bestFit="1" customWidth="1"/>
    <col min="13" max="16384" width="9.109375" style="2"/>
  </cols>
  <sheetData>
    <row r="1" spans="1:30" s="106" customFormat="1" ht="49.8" customHeight="1">
      <c r="A1" s="269"/>
      <c r="C1" s="104"/>
      <c r="D1" s="84"/>
      <c r="E1" s="105"/>
      <c r="F1" s="105"/>
      <c r="G1" s="105"/>
      <c r="H1" s="105"/>
      <c r="I1" s="84"/>
      <c r="J1" s="84"/>
    </row>
    <row r="2" spans="1:30" s="106" customFormat="1" ht="21" customHeight="1">
      <c r="A2" s="269"/>
      <c r="C2" s="438" t="s">
        <v>347</v>
      </c>
      <c r="D2" s="438"/>
      <c r="E2" s="105"/>
      <c r="F2" s="105"/>
      <c r="G2" s="105"/>
      <c r="H2" s="105"/>
      <c r="I2" s="84"/>
      <c r="J2" s="84"/>
    </row>
    <row r="3" spans="1:30" ht="16.5" customHeight="1">
      <c r="C3" s="2" t="s">
        <v>343</v>
      </c>
    </row>
    <row r="4" spans="1:30" ht="9.6" customHeight="1" thickBot="1"/>
    <row r="5" spans="1:30" s="126" customFormat="1" ht="34.5" customHeight="1">
      <c r="A5" s="271"/>
      <c r="B5" s="2"/>
      <c r="C5" s="439" t="s">
        <v>311</v>
      </c>
      <c r="D5" s="440"/>
      <c r="E5" s="440"/>
      <c r="F5" s="440"/>
      <c r="G5" s="440"/>
      <c r="H5" s="440"/>
      <c r="I5" s="441"/>
      <c r="J5" s="2"/>
      <c r="K5" s="2"/>
      <c r="L5" s="2"/>
      <c r="M5" s="2"/>
      <c r="N5" s="2"/>
      <c r="O5" s="2"/>
      <c r="P5" s="2"/>
      <c r="Q5" s="2"/>
      <c r="R5" s="2"/>
      <c r="S5" s="2"/>
      <c r="T5" s="2"/>
      <c r="U5" s="2"/>
      <c r="V5" s="2"/>
      <c r="W5" s="2"/>
      <c r="X5" s="2"/>
      <c r="Y5" s="2"/>
      <c r="Z5" s="2"/>
    </row>
    <row r="6" spans="1:30" s="126" customFormat="1" ht="15.75" customHeight="1">
      <c r="A6" s="271"/>
      <c r="B6" s="2"/>
      <c r="C6" s="442" t="s">
        <v>340</v>
      </c>
      <c r="D6" s="443"/>
      <c r="E6" s="443"/>
      <c r="F6" s="443"/>
      <c r="G6" s="443"/>
      <c r="H6" s="443"/>
      <c r="I6" s="444"/>
      <c r="J6" s="2"/>
      <c r="K6" s="2"/>
      <c r="L6" s="2"/>
      <c r="M6" s="2"/>
      <c r="N6" s="2"/>
      <c r="O6" s="2"/>
      <c r="P6" s="2"/>
      <c r="Q6" s="2"/>
      <c r="R6" s="2"/>
      <c r="S6" s="2"/>
      <c r="T6" s="2"/>
      <c r="U6" s="2"/>
      <c r="V6" s="2"/>
      <c r="W6" s="2"/>
      <c r="X6" s="2"/>
      <c r="Y6" s="2"/>
      <c r="Z6" s="2"/>
    </row>
    <row r="7" spans="1:30" s="126" customFormat="1" ht="32.25" customHeight="1">
      <c r="A7" s="271"/>
      <c r="B7" s="2"/>
      <c r="C7" s="442" t="s">
        <v>341</v>
      </c>
      <c r="D7" s="443"/>
      <c r="E7" s="443"/>
      <c r="F7" s="443"/>
      <c r="G7" s="443"/>
      <c r="H7" s="443"/>
      <c r="I7" s="444"/>
      <c r="J7" s="2"/>
      <c r="K7" s="2"/>
      <c r="L7" s="2"/>
      <c r="M7" s="2"/>
      <c r="N7" s="2"/>
      <c r="O7" s="2"/>
      <c r="P7" s="2"/>
      <c r="Q7" s="2"/>
      <c r="R7" s="2"/>
      <c r="S7" s="2"/>
      <c r="T7" s="2"/>
      <c r="U7" s="2"/>
      <c r="V7" s="2"/>
      <c r="W7" s="2"/>
      <c r="X7" s="2"/>
      <c r="Y7" s="2"/>
      <c r="Z7" s="2"/>
    </row>
    <row r="8" spans="1:30" s="126" customFormat="1" ht="20.25" customHeight="1" thickBot="1">
      <c r="A8" s="271"/>
      <c r="B8" s="2"/>
      <c r="C8" s="445" t="s">
        <v>339</v>
      </c>
      <c r="D8" s="446"/>
      <c r="E8" s="446"/>
      <c r="F8" s="446"/>
      <c r="G8" s="446"/>
      <c r="H8" s="446"/>
      <c r="I8" s="447"/>
      <c r="J8" s="2"/>
      <c r="K8" s="2"/>
      <c r="L8" s="2"/>
      <c r="M8" s="2"/>
      <c r="N8" s="2"/>
      <c r="O8" s="2"/>
      <c r="P8" s="2"/>
      <c r="Q8" s="2"/>
      <c r="R8" s="2"/>
      <c r="S8" s="2"/>
      <c r="T8" s="2"/>
      <c r="U8" s="2"/>
      <c r="V8" s="2"/>
      <c r="W8" s="2"/>
      <c r="X8" s="2"/>
      <c r="Y8" s="2"/>
    </row>
    <row r="9" spans="1:30" s="126" customFormat="1" ht="16.2" thickBot="1">
      <c r="A9" s="271"/>
      <c r="B9" s="2"/>
      <c r="C9" s="286" t="s">
        <v>269</v>
      </c>
      <c r="D9" s="125"/>
      <c r="E9" s="2"/>
      <c r="F9" s="2"/>
      <c r="G9" s="2"/>
      <c r="H9" s="2"/>
      <c r="I9" s="2"/>
      <c r="J9" s="2"/>
      <c r="K9" s="2"/>
      <c r="L9" s="2"/>
      <c r="M9" s="2"/>
      <c r="N9" s="2"/>
      <c r="O9" s="2"/>
      <c r="P9" s="2"/>
      <c r="Q9" s="2"/>
      <c r="R9" s="2"/>
      <c r="S9" s="2"/>
      <c r="T9" s="2"/>
      <c r="U9" s="2"/>
      <c r="V9" s="2"/>
      <c r="W9" s="2"/>
      <c r="X9" s="2"/>
      <c r="Y9" s="2"/>
      <c r="Z9" s="2"/>
      <c r="AA9" s="2"/>
      <c r="AB9" s="2"/>
      <c r="AC9" s="2"/>
      <c r="AD9" s="2"/>
    </row>
    <row r="10" spans="1:30" ht="16.2" thickBot="1">
      <c r="C10" s="5"/>
      <c r="D10" s="112"/>
      <c r="E10" s="6"/>
      <c r="F10" s="6"/>
      <c r="G10" s="6"/>
      <c r="H10" s="6"/>
      <c r="I10" s="6"/>
      <c r="J10" s="411"/>
      <c r="K10" s="7"/>
    </row>
    <row r="11" spans="1:30">
      <c r="C11" s="8"/>
      <c r="D11" s="154" t="s">
        <v>246</v>
      </c>
      <c r="E11" s="155"/>
      <c r="F11" s="156"/>
      <c r="G11" s="152"/>
      <c r="H11" s="152"/>
      <c r="I11" s="152"/>
      <c r="J11" s="412"/>
      <c r="K11" s="9"/>
    </row>
    <row r="12" spans="1:30" ht="20.100000000000001" customHeight="1">
      <c r="C12" s="8"/>
      <c r="D12" s="23" t="s">
        <v>113</v>
      </c>
      <c r="E12" s="153"/>
      <c r="F12" s="24"/>
      <c r="G12" s="152"/>
      <c r="H12" s="152"/>
      <c r="I12" s="152"/>
      <c r="J12" s="412"/>
      <c r="K12" s="9"/>
    </row>
    <row r="13" spans="1:30" ht="20.100000000000001" customHeight="1">
      <c r="C13" s="8"/>
      <c r="D13" s="15"/>
      <c r="E13" s="16"/>
      <c r="F13" s="17"/>
      <c r="G13" s="152"/>
      <c r="H13" s="152"/>
      <c r="I13" s="152"/>
      <c r="J13" s="412"/>
      <c r="K13" s="9"/>
    </row>
    <row r="14" spans="1:30" ht="33.75" customHeight="1">
      <c r="C14" s="8"/>
      <c r="D14" s="352" t="s">
        <v>344</v>
      </c>
      <c r="E14" s="353"/>
      <c r="F14" s="354"/>
      <c r="G14" s="152"/>
      <c r="H14" s="152"/>
      <c r="I14" s="152"/>
      <c r="J14" s="412"/>
      <c r="K14" s="9"/>
    </row>
    <row r="15" spans="1:30" ht="33.75" customHeight="1">
      <c r="C15" s="8"/>
      <c r="D15" s="279" t="s">
        <v>265</v>
      </c>
      <c r="E15" s="280"/>
      <c r="F15" s="281"/>
      <c r="G15" s="152"/>
      <c r="H15" s="152"/>
      <c r="I15" s="152"/>
      <c r="J15" s="412"/>
      <c r="K15" s="9"/>
    </row>
    <row r="16" spans="1:30" ht="20.100000000000001" customHeight="1">
      <c r="C16" s="8"/>
      <c r="D16" s="19" t="s">
        <v>122</v>
      </c>
      <c r="E16" s="381"/>
      <c r="F16" s="22"/>
      <c r="G16" s="152"/>
      <c r="H16" s="152"/>
      <c r="I16" s="152"/>
      <c r="J16" s="412"/>
      <c r="K16" s="9"/>
    </row>
    <row r="17" spans="3:11" ht="20.100000000000001" customHeight="1">
      <c r="C17" s="8"/>
      <c r="D17" s="455" t="s">
        <v>123</v>
      </c>
      <c r="E17" s="456"/>
      <c r="F17" s="457"/>
      <c r="G17" s="152"/>
      <c r="H17" s="152"/>
      <c r="I17" s="152"/>
      <c r="J17" s="412"/>
      <c r="K17" s="9"/>
    </row>
    <row r="18" spans="3:11" ht="20.100000000000001" customHeight="1">
      <c r="C18" s="8"/>
      <c r="D18" s="284" t="s">
        <v>266</v>
      </c>
      <c r="E18" s="282"/>
      <c r="F18" s="283"/>
      <c r="G18" s="152"/>
      <c r="H18" s="152"/>
      <c r="I18" s="152"/>
      <c r="J18" s="412"/>
      <c r="K18" s="9"/>
    </row>
    <row r="19" spans="3:11" ht="20.100000000000001" customHeight="1">
      <c r="C19" s="8"/>
      <c r="D19" s="23" t="s">
        <v>124</v>
      </c>
      <c r="E19" s="399">
        <v>0</v>
      </c>
      <c r="F19" s="24"/>
      <c r="G19" s="152"/>
      <c r="H19" s="152"/>
      <c r="I19" s="152"/>
      <c r="J19" s="412"/>
      <c r="K19" s="9"/>
    </row>
    <row r="20" spans="3:11" ht="20.100000000000001" customHeight="1">
      <c r="C20" s="8"/>
      <c r="D20" s="19" t="s">
        <v>125</v>
      </c>
      <c r="E20" s="399">
        <v>0</v>
      </c>
      <c r="F20" s="18" t="s">
        <v>126</v>
      </c>
      <c r="G20" s="152"/>
      <c r="H20" s="152"/>
      <c r="I20" s="152"/>
      <c r="J20" s="412"/>
      <c r="K20" s="9"/>
    </row>
    <row r="21" spans="3:11" ht="20.100000000000001" customHeight="1">
      <c r="C21" s="8"/>
      <c r="D21" s="15"/>
      <c r="E21" s="399">
        <v>0</v>
      </c>
      <c r="F21" s="18" t="s">
        <v>127</v>
      </c>
      <c r="G21" s="152"/>
      <c r="H21" s="152"/>
      <c r="I21" s="152"/>
      <c r="J21" s="412"/>
      <c r="K21" s="9"/>
    </row>
    <row r="22" spans="3:11" ht="20.100000000000001" customHeight="1" thickBot="1">
      <c r="C22" s="8"/>
      <c r="D22" s="20"/>
      <c r="E22" s="400">
        <v>0</v>
      </c>
      <c r="F22" s="21" t="s">
        <v>128</v>
      </c>
      <c r="G22" s="152"/>
      <c r="H22" s="152"/>
      <c r="I22" s="152"/>
      <c r="J22" s="412"/>
      <c r="K22" s="9"/>
    </row>
    <row r="23" spans="3:11" ht="20.100000000000001" customHeight="1" thickBot="1">
      <c r="C23" s="8"/>
      <c r="D23" s="152"/>
      <c r="E23" s="152"/>
      <c r="F23" s="152"/>
      <c r="G23" s="152"/>
      <c r="H23" s="152"/>
      <c r="I23" s="152"/>
      <c r="J23" s="412"/>
      <c r="K23" s="9"/>
    </row>
    <row r="24" spans="3:11" ht="20.100000000000001" customHeight="1">
      <c r="C24" s="8"/>
      <c r="D24" s="173" t="s">
        <v>261</v>
      </c>
      <c r="E24" s="13"/>
      <c r="F24" s="13"/>
      <c r="G24" s="13"/>
      <c r="H24" s="14"/>
      <c r="I24" s="152"/>
      <c r="J24" s="412"/>
      <c r="K24" s="9"/>
    </row>
    <row r="25" spans="3:11">
      <c r="C25" s="8"/>
      <c r="D25" s="184" t="s">
        <v>193</v>
      </c>
      <c r="E25" s="338" t="s">
        <v>211</v>
      </c>
      <c r="F25" s="338" t="s">
        <v>173</v>
      </c>
      <c r="G25" s="339" t="s">
        <v>194</v>
      </c>
      <c r="H25" s="343" t="s">
        <v>205</v>
      </c>
      <c r="I25" s="152"/>
      <c r="J25" s="412"/>
      <c r="K25" s="9"/>
    </row>
    <row r="26" spans="3:11" ht="20.100000000000001" customHeight="1">
      <c r="C26" s="8"/>
      <c r="D26" s="170" t="s">
        <v>195</v>
      </c>
      <c r="E26" s="178">
        <v>36</v>
      </c>
      <c r="F26" s="178"/>
      <c r="G26" s="178"/>
      <c r="H26" s="355">
        <v>4</v>
      </c>
      <c r="I26" s="152"/>
      <c r="J26" s="412"/>
      <c r="K26" s="9"/>
    </row>
    <row r="27" spans="3:11" ht="20.100000000000001" customHeight="1">
      <c r="C27" s="8"/>
      <c r="D27" s="304"/>
      <c r="E27" s="382"/>
      <c r="F27" s="303"/>
      <c r="G27" s="305"/>
      <c r="H27" s="401"/>
      <c r="I27" s="152"/>
      <c r="J27" s="412"/>
      <c r="K27" s="9"/>
    </row>
    <row r="28" spans="3:11" ht="20.100000000000001" customHeight="1">
      <c r="C28" s="8"/>
      <c r="D28" s="304"/>
      <c r="E28" s="382"/>
      <c r="F28" s="303"/>
      <c r="G28" s="305"/>
      <c r="H28" s="401"/>
      <c r="I28" s="152"/>
      <c r="J28" s="412"/>
      <c r="K28" s="9"/>
    </row>
    <row r="29" spans="3:11" ht="20.100000000000001" customHeight="1">
      <c r="C29" s="8"/>
      <c r="D29" s="304"/>
      <c r="E29" s="382"/>
      <c r="F29" s="303"/>
      <c r="G29" s="305"/>
      <c r="H29" s="401"/>
      <c r="I29" s="152"/>
      <c r="J29" s="412"/>
      <c r="K29" s="9"/>
    </row>
    <row r="30" spans="3:11" ht="20.100000000000001" customHeight="1">
      <c r="C30" s="8"/>
      <c r="D30" s="304"/>
      <c r="E30" s="382"/>
      <c r="F30" s="303"/>
      <c r="G30" s="305"/>
      <c r="H30" s="401"/>
      <c r="I30" s="152"/>
      <c r="J30" s="412"/>
      <c r="K30" s="9"/>
    </row>
    <row r="31" spans="3:11" ht="20.100000000000001" customHeight="1" thickBot="1">
      <c r="C31" s="8"/>
      <c r="D31" s="306"/>
      <c r="E31" s="382"/>
      <c r="F31" s="308"/>
      <c r="G31" s="307"/>
      <c r="H31" s="402"/>
      <c r="I31" s="152"/>
      <c r="J31" s="412"/>
      <c r="K31" s="9"/>
    </row>
    <row r="32" spans="3:11" ht="20.100000000000001" customHeight="1" thickBot="1">
      <c r="C32" s="8"/>
      <c r="D32" s="169"/>
      <c r="E32" s="169"/>
      <c r="F32" s="169"/>
      <c r="G32" s="169"/>
      <c r="H32" s="169"/>
      <c r="I32" s="11"/>
      <c r="J32" s="413"/>
      <c r="K32" s="9"/>
    </row>
    <row r="33" spans="3:11" ht="20.100000000000001" customHeight="1">
      <c r="C33" s="8"/>
      <c r="D33" s="173" t="s">
        <v>170</v>
      </c>
      <c r="E33" s="13"/>
      <c r="F33" s="13"/>
      <c r="G33" s="13"/>
      <c r="H33" s="13"/>
      <c r="I33" s="13"/>
      <c r="J33" s="14"/>
      <c r="K33" s="9"/>
    </row>
    <row r="34" spans="3:11" ht="20.100000000000001" customHeight="1">
      <c r="C34" s="8"/>
      <c r="D34" s="453" t="s">
        <v>171</v>
      </c>
      <c r="E34" s="451" t="s">
        <v>172</v>
      </c>
      <c r="F34" s="451" t="s">
        <v>173</v>
      </c>
      <c r="G34" s="338"/>
      <c r="H34" s="349" t="s">
        <v>174</v>
      </c>
      <c r="I34" s="350"/>
      <c r="J34" s="351"/>
      <c r="K34" s="9"/>
    </row>
    <row r="35" spans="3:11" ht="20.100000000000001" customHeight="1">
      <c r="C35" s="8"/>
      <c r="D35" s="454"/>
      <c r="E35" s="452"/>
      <c r="F35" s="452"/>
      <c r="G35" s="339" t="s">
        <v>256</v>
      </c>
      <c r="H35" s="157" t="s">
        <v>175</v>
      </c>
      <c r="I35" s="157" t="s">
        <v>176</v>
      </c>
      <c r="J35" s="158" t="s">
        <v>177</v>
      </c>
      <c r="K35" s="9"/>
    </row>
    <row r="36" spans="3:11" ht="20.100000000000001" customHeight="1">
      <c r="C36" s="8"/>
      <c r="D36" s="170" t="s">
        <v>217</v>
      </c>
      <c r="E36" s="171">
        <v>1200</v>
      </c>
      <c r="F36" s="159"/>
      <c r="G36" s="171">
        <v>2</v>
      </c>
      <c r="H36" s="171">
        <v>12</v>
      </c>
      <c r="I36" s="171">
        <v>7</v>
      </c>
      <c r="J36" s="172">
        <v>52</v>
      </c>
      <c r="K36" s="9"/>
    </row>
    <row r="37" spans="3:11" ht="20.100000000000001" customHeight="1">
      <c r="C37" s="8"/>
      <c r="D37" s="304"/>
      <c r="E37" s="382"/>
      <c r="F37" s="303"/>
      <c r="G37" s="382"/>
      <c r="H37" s="382"/>
      <c r="I37" s="382"/>
      <c r="J37" s="403"/>
      <c r="K37" s="9"/>
    </row>
    <row r="38" spans="3:11" ht="20.100000000000001" customHeight="1">
      <c r="C38" s="8"/>
      <c r="D38" s="304"/>
      <c r="E38" s="382"/>
      <c r="F38" s="303"/>
      <c r="G38" s="382"/>
      <c r="H38" s="382"/>
      <c r="I38" s="382"/>
      <c r="J38" s="403"/>
      <c r="K38" s="9"/>
    </row>
    <row r="39" spans="3:11" ht="20.100000000000001" customHeight="1">
      <c r="C39" s="8"/>
      <c r="D39" s="304"/>
      <c r="E39" s="382"/>
      <c r="F39" s="303"/>
      <c r="G39" s="382"/>
      <c r="H39" s="382"/>
      <c r="I39" s="382"/>
      <c r="J39" s="403"/>
      <c r="K39" s="9"/>
    </row>
    <row r="40" spans="3:11" ht="20.100000000000001" customHeight="1">
      <c r="C40" s="8"/>
      <c r="D40" s="304"/>
      <c r="E40" s="382"/>
      <c r="F40" s="303"/>
      <c r="G40" s="382"/>
      <c r="H40" s="382"/>
      <c r="I40" s="382"/>
      <c r="J40" s="403"/>
      <c r="K40" s="9"/>
    </row>
    <row r="41" spans="3:11" ht="20.100000000000001" customHeight="1" thickBot="1">
      <c r="C41" s="8"/>
      <c r="D41" s="306"/>
      <c r="E41" s="382"/>
      <c r="F41" s="308"/>
      <c r="G41" s="383"/>
      <c r="H41" s="383"/>
      <c r="I41" s="383"/>
      <c r="J41" s="404"/>
      <c r="K41" s="9"/>
    </row>
    <row r="42" spans="3:11" ht="20.100000000000001" customHeight="1" thickBot="1">
      <c r="C42" s="8"/>
      <c r="D42" s="152"/>
      <c r="E42" s="152"/>
      <c r="F42" s="152"/>
      <c r="G42" s="152"/>
      <c r="H42" s="152"/>
      <c r="I42" s="152"/>
      <c r="J42" s="410"/>
      <c r="K42" s="9"/>
    </row>
    <row r="43" spans="3:11">
      <c r="C43" s="8"/>
      <c r="D43" s="340" t="s">
        <v>218</v>
      </c>
      <c r="E43" s="341"/>
      <c r="F43" s="341"/>
      <c r="G43" s="341"/>
      <c r="H43" s="341"/>
      <c r="I43" s="341"/>
      <c r="J43" s="342"/>
      <c r="K43" s="9"/>
    </row>
    <row r="44" spans="3:11" ht="31.2">
      <c r="C44" s="8"/>
      <c r="D44" s="212"/>
      <c r="E44" s="213"/>
      <c r="F44" s="213"/>
      <c r="G44" s="214" t="s">
        <v>223</v>
      </c>
      <c r="H44" s="214" t="s">
        <v>225</v>
      </c>
      <c r="I44" s="214" t="s">
        <v>227</v>
      </c>
      <c r="J44" s="215" t="s">
        <v>228</v>
      </c>
      <c r="K44" s="9"/>
    </row>
    <row r="45" spans="3:11" ht="20.100000000000001" customHeight="1">
      <c r="C45" s="8"/>
      <c r="D45" s="208" t="s">
        <v>219</v>
      </c>
      <c r="E45" s="209" t="s">
        <v>222</v>
      </c>
      <c r="F45" s="209" t="s">
        <v>230</v>
      </c>
      <c r="G45" s="210" t="s">
        <v>224</v>
      </c>
      <c r="H45" s="210" t="s">
        <v>226</v>
      </c>
      <c r="I45" s="210" t="s">
        <v>224</v>
      </c>
      <c r="J45" s="211" t="s">
        <v>226</v>
      </c>
      <c r="K45" s="9"/>
    </row>
    <row r="46" spans="3:11" ht="20.100000000000001" customHeight="1">
      <c r="C46" s="8"/>
      <c r="D46" s="170" t="s">
        <v>229</v>
      </c>
      <c r="E46" s="171">
        <v>10000</v>
      </c>
      <c r="F46" s="243"/>
      <c r="G46" s="171">
        <v>1.5</v>
      </c>
      <c r="H46" s="171">
        <v>1</v>
      </c>
      <c r="I46" s="171">
        <v>0</v>
      </c>
      <c r="J46" s="172">
        <v>0</v>
      </c>
      <c r="K46" s="9"/>
    </row>
    <row r="47" spans="3:11" ht="20.100000000000001" customHeight="1">
      <c r="C47" s="8"/>
      <c r="D47" s="309"/>
      <c r="E47" s="382"/>
      <c r="F47" s="305"/>
      <c r="G47" s="382"/>
      <c r="H47" s="382"/>
      <c r="I47" s="382"/>
      <c r="J47" s="403"/>
      <c r="K47" s="9"/>
    </row>
    <row r="48" spans="3:11" ht="20.100000000000001" customHeight="1">
      <c r="C48" s="8"/>
      <c r="D48" s="309"/>
      <c r="E48" s="382"/>
      <c r="F48" s="305"/>
      <c r="G48" s="382"/>
      <c r="H48" s="382"/>
      <c r="I48" s="382"/>
      <c r="J48" s="403"/>
      <c r="K48" s="9"/>
    </row>
    <row r="49" spans="3:11" ht="20.100000000000001" customHeight="1">
      <c r="C49" s="8"/>
      <c r="D49" s="309"/>
      <c r="E49" s="382"/>
      <c r="F49" s="305"/>
      <c r="G49" s="382"/>
      <c r="H49" s="382"/>
      <c r="I49" s="382"/>
      <c r="J49" s="403"/>
      <c r="K49" s="9"/>
    </row>
    <row r="50" spans="3:11" ht="20.100000000000001" customHeight="1">
      <c r="C50" s="8"/>
      <c r="D50" s="309"/>
      <c r="E50" s="382"/>
      <c r="F50" s="305"/>
      <c r="G50" s="382"/>
      <c r="H50" s="382"/>
      <c r="I50" s="382"/>
      <c r="J50" s="403"/>
      <c r="K50" s="9"/>
    </row>
    <row r="51" spans="3:11" ht="20.100000000000001" customHeight="1">
      <c r="C51" s="8"/>
      <c r="D51" s="309"/>
      <c r="E51" s="382"/>
      <c r="F51" s="305"/>
      <c r="G51" s="382"/>
      <c r="H51" s="382"/>
      <c r="I51" s="382"/>
      <c r="J51" s="403"/>
      <c r="K51" s="9"/>
    </row>
    <row r="52" spans="3:11" ht="20.100000000000001" customHeight="1">
      <c r="C52" s="8"/>
      <c r="D52" s="309"/>
      <c r="E52" s="382"/>
      <c r="F52" s="305"/>
      <c r="G52" s="382"/>
      <c r="H52" s="382"/>
      <c r="I52" s="382"/>
      <c r="J52" s="403"/>
      <c r="K52" s="9"/>
    </row>
    <row r="53" spans="3:11" ht="20.100000000000001" customHeight="1">
      <c r="C53" s="8"/>
      <c r="D53" s="309"/>
      <c r="E53" s="382"/>
      <c r="F53" s="305"/>
      <c r="G53" s="382"/>
      <c r="H53" s="382"/>
      <c r="I53" s="382"/>
      <c r="J53" s="403"/>
      <c r="K53" s="9"/>
    </row>
    <row r="54" spans="3:11" ht="20.100000000000001" customHeight="1">
      <c r="C54" s="8"/>
      <c r="D54" s="309"/>
      <c r="E54" s="382"/>
      <c r="F54" s="305"/>
      <c r="G54" s="382"/>
      <c r="H54" s="382"/>
      <c r="I54" s="382"/>
      <c r="J54" s="403"/>
      <c r="K54" s="9"/>
    </row>
    <row r="55" spans="3:11" ht="20.100000000000001" customHeight="1">
      <c r="C55" s="8"/>
      <c r="D55" s="309"/>
      <c r="E55" s="382"/>
      <c r="F55" s="305"/>
      <c r="G55" s="382"/>
      <c r="H55" s="382"/>
      <c r="I55" s="382"/>
      <c r="J55" s="403"/>
      <c r="K55" s="9"/>
    </row>
    <row r="56" spans="3:11" ht="20.100000000000001" customHeight="1" thickBot="1">
      <c r="C56" s="8"/>
      <c r="D56" s="310"/>
      <c r="E56" s="382"/>
      <c r="F56" s="307"/>
      <c r="G56" s="383"/>
      <c r="H56" s="383"/>
      <c r="I56" s="383"/>
      <c r="J56" s="404"/>
      <c r="K56" s="9"/>
    </row>
    <row r="57" spans="3:11" ht="16.2" thickBot="1">
      <c r="C57" s="10"/>
      <c r="D57" s="11"/>
      <c r="E57" s="11"/>
      <c r="F57" s="11"/>
      <c r="G57" s="11"/>
      <c r="H57" s="11"/>
      <c r="I57" s="11"/>
      <c r="J57" s="410"/>
      <c r="K57" s="12"/>
    </row>
    <row r="58" spans="3:11" ht="16.2" thickBot="1"/>
    <row r="59" spans="3:11" ht="16.2" thickBot="1">
      <c r="C59" s="88"/>
      <c r="D59" s="4" t="s">
        <v>288</v>
      </c>
      <c r="E59" s="89"/>
      <c r="F59" s="89"/>
      <c r="G59" s="89"/>
      <c r="H59" s="89"/>
      <c r="I59" s="90"/>
    </row>
    <row r="60" spans="3:11" ht="17.399999999999999">
      <c r="C60" s="91"/>
      <c r="D60" s="347"/>
      <c r="E60" s="448" t="s">
        <v>322</v>
      </c>
      <c r="F60" s="449"/>
      <c r="G60" s="449"/>
      <c r="H60" s="450"/>
      <c r="I60" s="92"/>
    </row>
    <row r="61" spans="3:11" ht="33.6">
      <c r="C61" s="91"/>
      <c r="D61" s="405" t="s">
        <v>289</v>
      </c>
      <c r="E61" s="406" t="s">
        <v>327</v>
      </c>
      <c r="F61" s="406" t="s">
        <v>337</v>
      </c>
      <c r="G61" s="407" t="s">
        <v>326</v>
      </c>
      <c r="H61" s="408" t="s">
        <v>325</v>
      </c>
      <c r="I61" s="92"/>
    </row>
    <row r="62" spans="3:11">
      <c r="C62" s="91"/>
      <c r="D62" s="97" t="s">
        <v>31</v>
      </c>
      <c r="E62" s="384">
        <f>'All Substances'!E10</f>
        <v>0</v>
      </c>
      <c r="F62" s="384">
        <f>'All Substances'!F10</f>
        <v>0</v>
      </c>
      <c r="G62" s="384">
        <f>'All Substances'!G10</f>
        <v>0</v>
      </c>
      <c r="H62" s="385">
        <f>'All Substances'!H10</f>
        <v>0</v>
      </c>
      <c r="I62" s="92"/>
    </row>
    <row r="63" spans="3:11">
      <c r="C63" s="91"/>
      <c r="D63" s="97" t="s">
        <v>328</v>
      </c>
      <c r="E63" s="386">
        <f>'All Substances'!E11</f>
        <v>0</v>
      </c>
      <c r="F63" s="386">
        <f>'All Substances'!F11</f>
        <v>0</v>
      </c>
      <c r="G63" s="386">
        <f>'All Substances'!G11</f>
        <v>0</v>
      </c>
      <c r="H63" s="387">
        <f>'All Substances'!H11</f>
        <v>0</v>
      </c>
      <c r="I63" s="92"/>
    </row>
    <row r="64" spans="3:11">
      <c r="C64" s="91"/>
      <c r="D64" s="97" t="s">
        <v>329</v>
      </c>
      <c r="E64" s="386">
        <f>'All Substances'!E12</f>
        <v>0</v>
      </c>
      <c r="F64" s="386">
        <f>'All Substances'!F12</f>
        <v>0</v>
      </c>
      <c r="G64" s="386">
        <f>'All Substances'!G12</f>
        <v>0</v>
      </c>
      <c r="H64" s="387">
        <f>'All Substances'!H12</f>
        <v>0</v>
      </c>
      <c r="I64" s="92"/>
    </row>
    <row r="65" spans="3:9">
      <c r="C65" s="91"/>
      <c r="D65" s="97" t="s">
        <v>52</v>
      </c>
      <c r="E65" s="386">
        <f>'All Substances'!E13</f>
        <v>0</v>
      </c>
      <c r="F65" s="386">
        <f>'All Substances'!F13</f>
        <v>0</v>
      </c>
      <c r="G65" s="386">
        <f>'All Substances'!G13</f>
        <v>0</v>
      </c>
      <c r="H65" s="387">
        <f>'All Substances'!H13</f>
        <v>0</v>
      </c>
      <c r="I65" s="92"/>
    </row>
    <row r="66" spans="3:9">
      <c r="C66" s="91"/>
      <c r="D66" s="97" t="s">
        <v>330</v>
      </c>
      <c r="E66" s="386">
        <f>'All Substances'!E14</f>
        <v>0</v>
      </c>
      <c r="F66" s="386">
        <f>'All Substances'!F14</f>
        <v>0</v>
      </c>
      <c r="G66" s="386">
        <f>'All Substances'!G14</f>
        <v>0</v>
      </c>
      <c r="H66" s="387">
        <f>'All Substances'!H14</f>
        <v>0</v>
      </c>
      <c r="I66" s="92"/>
    </row>
    <row r="67" spans="3:9">
      <c r="C67" s="91"/>
      <c r="D67" s="97" t="s">
        <v>331</v>
      </c>
      <c r="E67" s="386">
        <f>'All Substances'!E15</f>
        <v>0</v>
      </c>
      <c r="F67" s="386">
        <f>'All Substances'!F15</f>
        <v>0</v>
      </c>
      <c r="G67" s="386">
        <f>'All Substances'!G15</f>
        <v>0</v>
      </c>
      <c r="H67" s="387">
        <f>'All Substances'!H15</f>
        <v>0</v>
      </c>
      <c r="I67" s="92"/>
    </row>
    <row r="68" spans="3:9">
      <c r="C68" s="91"/>
      <c r="D68" s="97" t="s">
        <v>332</v>
      </c>
      <c r="E68" s="386">
        <f>'All Substances'!E16</f>
        <v>0</v>
      </c>
      <c r="F68" s="386">
        <f>'All Substances'!F16</f>
        <v>0</v>
      </c>
      <c r="G68" s="386">
        <f>'All Substances'!G16</f>
        <v>0</v>
      </c>
      <c r="H68" s="387">
        <f>'All Substances'!H16</f>
        <v>0</v>
      </c>
      <c r="I68" s="92"/>
    </row>
    <row r="69" spans="3:9">
      <c r="C69" s="91"/>
      <c r="D69" s="97" t="s">
        <v>333</v>
      </c>
      <c r="E69" s="386">
        <f>'All Substances'!E17</f>
        <v>0</v>
      </c>
      <c r="F69" s="386">
        <f>'All Substances'!F17</f>
        <v>0</v>
      </c>
      <c r="G69" s="386">
        <f>'All Substances'!G17</f>
        <v>0</v>
      </c>
      <c r="H69" s="387">
        <f>'All Substances'!H17</f>
        <v>0</v>
      </c>
      <c r="I69" s="92"/>
    </row>
    <row r="70" spans="3:9">
      <c r="C70" s="91"/>
      <c r="D70" s="96" t="s">
        <v>334</v>
      </c>
      <c r="E70" s="386">
        <f>'All Substances'!E18</f>
        <v>0</v>
      </c>
      <c r="F70" s="386">
        <f>'All Substances'!F18</f>
        <v>0</v>
      </c>
      <c r="G70" s="386">
        <f>'All Substances'!G18</f>
        <v>0</v>
      </c>
      <c r="H70" s="387">
        <f>'All Substances'!H18</f>
        <v>0</v>
      </c>
      <c r="I70" s="92"/>
    </row>
    <row r="71" spans="3:9">
      <c r="C71" s="91"/>
      <c r="D71" s="96" t="s">
        <v>137</v>
      </c>
      <c r="E71" s="386">
        <f>'All Substances'!E19</f>
        <v>0</v>
      </c>
      <c r="F71" s="386">
        <f>'All Substances'!F19</f>
        <v>0</v>
      </c>
      <c r="G71" s="386">
        <f>'All Substances'!G19</f>
        <v>0</v>
      </c>
      <c r="H71" s="387">
        <f>'All Substances'!H19</f>
        <v>0</v>
      </c>
      <c r="I71" s="92"/>
    </row>
    <row r="72" spans="3:9">
      <c r="C72" s="91"/>
      <c r="D72" s="97" t="s">
        <v>134</v>
      </c>
      <c r="E72" s="386">
        <f>'All Substances'!E20</f>
        <v>0</v>
      </c>
      <c r="F72" s="386">
        <f>'All Substances'!F20</f>
        <v>0</v>
      </c>
      <c r="G72" s="386">
        <f>'All Substances'!G20</f>
        <v>0</v>
      </c>
      <c r="H72" s="387">
        <f>'All Substances'!H20</f>
        <v>0</v>
      </c>
      <c r="I72" s="92"/>
    </row>
    <row r="73" spans="3:9" ht="16.2" thickBot="1">
      <c r="C73" s="91"/>
      <c r="D73" s="98" t="s">
        <v>335</v>
      </c>
      <c r="E73" s="388">
        <f>'All Substances'!E21</f>
        <v>0</v>
      </c>
      <c r="F73" s="388">
        <f>'All Substances'!F21</f>
        <v>0</v>
      </c>
      <c r="G73" s="388">
        <f>'All Substances'!G21</f>
        <v>0</v>
      </c>
      <c r="H73" s="389">
        <f>'All Substances'!H21</f>
        <v>0</v>
      </c>
      <c r="I73" s="92"/>
    </row>
    <row r="74" spans="3:9">
      <c r="C74" s="91"/>
      <c r="D74" s="344"/>
      <c r="E74" s="345"/>
      <c r="F74" s="345"/>
      <c r="G74" s="345"/>
      <c r="H74" s="346"/>
      <c r="I74" s="92"/>
    </row>
    <row r="75" spans="3:9" ht="17.399999999999999">
      <c r="C75" s="91"/>
      <c r="D75" s="409" t="s">
        <v>345</v>
      </c>
      <c r="E75" s="345"/>
      <c r="F75" s="345"/>
      <c r="G75" s="345"/>
      <c r="H75" s="346"/>
      <c r="I75" s="92"/>
    </row>
    <row r="76" spans="3:9">
      <c r="C76" s="91"/>
      <c r="D76" s="344"/>
      <c r="E76" s="345"/>
      <c r="F76" s="345"/>
      <c r="G76" s="345"/>
      <c r="H76" s="346"/>
      <c r="I76" s="92"/>
    </row>
    <row r="77" spans="3:9" ht="16.2" thickBot="1">
      <c r="C77" s="93"/>
      <c r="D77" s="94"/>
      <c r="E77" s="94"/>
      <c r="F77" s="94"/>
      <c r="G77" s="94"/>
      <c r="H77" s="94"/>
      <c r="I77" s="95"/>
    </row>
  </sheetData>
  <sheetProtection sheet="1" objects="1" scenarios="1"/>
  <dataConsolidate/>
  <mergeCells count="10">
    <mergeCell ref="E60:H60"/>
    <mergeCell ref="F34:F35"/>
    <mergeCell ref="E34:E35"/>
    <mergeCell ref="D34:D35"/>
    <mergeCell ref="D17:F17"/>
    <mergeCell ref="C2:D2"/>
    <mergeCell ref="C5:I5"/>
    <mergeCell ref="C6:I6"/>
    <mergeCell ref="C7:I7"/>
    <mergeCell ref="C8:I8"/>
  </mergeCells>
  <conditionalFormatting sqref="E62:H73">
    <cfRule type="cellIs" dxfId="1" priority="1" stopIfTrue="1" operator="greaterThan">
      <formula>0.1</formula>
    </cfRule>
    <cfRule type="cellIs" dxfId="0" priority="2" stopIfTrue="1" operator="greaterThan">
      <formula>0.1</formula>
    </cfRule>
  </conditionalFormatting>
  <dataValidations count="7">
    <dataValidation type="whole" allowBlank="1" showInputMessage="1" showErrorMessage="1" error="Value entered must be between 0 and 24 hours" sqref="H36:H41">
      <formula1>0</formula1>
      <formula2>24</formula2>
    </dataValidation>
    <dataValidation type="whole" allowBlank="1" showInputMessage="1" showErrorMessage="1" error="Value entered must be between 0 and 7 days" sqref="I36:I41">
      <formula1>0</formula1>
      <formula2>7</formula2>
    </dataValidation>
    <dataValidation type="whole" allowBlank="1" showInputMessage="1" showErrorMessage="1" error="Value entered must be betwee 0 and 52 days" sqref="J36:J41">
      <formula1>0</formula1>
      <formula2>52</formula2>
    </dataValidation>
    <dataValidation type="decimal" allowBlank="1" showErrorMessage="1" error="The number entered must be between 0 and 24 hours per day" sqref="E20">
      <formula1>0</formula1>
      <formula2>24</formula2>
    </dataValidation>
    <dataValidation type="whole" allowBlank="1" showErrorMessage="1" error="The number entered must be between 0 and 7 days per week" sqref="E21">
      <formula1>0</formula1>
      <formula2>7</formula2>
    </dataValidation>
    <dataValidation type="whole" allowBlank="1" showErrorMessage="1" error="The number entered must be between 0 and 52 weeks per year" sqref="E22">
      <formula1>0</formula1>
      <formula2>52</formula2>
    </dataValidation>
    <dataValidation allowBlank="1" showInputMessage="1" showErrorMessage="1" promptTitle="Instruction" prompt="After entering data in this cell, select the unit from the drop down menu at the right hand side" sqref="E16 E19 E27:E31 E37:E41 E47:E56"/>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theme="3" tint="0.39997558519241921"/>
  </sheetPr>
  <dimension ref="C1:I64"/>
  <sheetViews>
    <sheetView zoomScaleNormal="100" workbookViewId="0"/>
  </sheetViews>
  <sheetFormatPr defaultColWidth="9.109375" defaultRowHeight="15.6"/>
  <cols>
    <col min="1" max="1" width="9.109375" style="2" customWidth="1"/>
    <col min="2" max="2" width="18.109375" style="2" customWidth="1"/>
    <col min="3" max="3" width="42" style="2" customWidth="1"/>
    <col min="4" max="4" width="12.44140625" style="87" bestFit="1" customWidth="1"/>
    <col min="5" max="5" width="16.88671875" style="87" customWidth="1"/>
    <col min="6" max="6" width="10.5546875" style="87" customWidth="1"/>
    <col min="7" max="7" width="12.88671875" style="2" bestFit="1" customWidth="1"/>
    <col min="8" max="8" width="10.88671875" style="2" customWidth="1"/>
    <col min="9" max="16384" width="9.109375" style="2"/>
  </cols>
  <sheetData>
    <row r="1" spans="3:9" s="106" customFormat="1" ht="47.25" customHeight="1">
      <c r="C1" s="104"/>
      <c r="D1" s="107"/>
      <c r="F1" s="108"/>
      <c r="G1" s="108"/>
    </row>
    <row r="2" spans="3:9" s="106" customFormat="1">
      <c r="C2" s="109" t="s">
        <v>142</v>
      </c>
      <c r="D2" s="107"/>
      <c r="F2" s="108"/>
      <c r="G2" s="108"/>
    </row>
    <row r="3" spans="3:9" s="106" customFormat="1" ht="9.6" customHeight="1">
      <c r="C3" s="109"/>
      <c r="D3" s="107"/>
      <c r="F3" s="108"/>
      <c r="G3" s="108"/>
    </row>
    <row r="4" spans="3:9" s="106" customFormat="1">
      <c r="C4" s="2" t="s">
        <v>343</v>
      </c>
      <c r="D4" s="2"/>
      <c r="F4" s="108"/>
      <c r="G4" s="108"/>
    </row>
    <row r="5" spans="3:9" ht="16.5" customHeight="1" thickBot="1">
      <c r="D5" s="2"/>
    </row>
    <row r="6" spans="3:9" s="109" customFormat="1" ht="31.5" customHeight="1" thickBot="1">
      <c r="C6" s="458" t="s">
        <v>312</v>
      </c>
      <c r="D6" s="459"/>
      <c r="E6" s="459"/>
      <c r="F6" s="459"/>
      <c r="G6" s="459"/>
      <c r="H6" s="460"/>
    </row>
    <row r="7" spans="3:9" s="109" customFormat="1" ht="16.2" thickBot="1">
      <c r="C7" s="348"/>
      <c r="D7" s="348"/>
      <c r="E7" s="348"/>
      <c r="F7" s="348"/>
      <c r="G7" s="348"/>
      <c r="H7" s="348"/>
      <c r="I7" s="2"/>
    </row>
    <row r="8" spans="3:9" ht="18" thickBot="1">
      <c r="C8" s="465" t="s">
        <v>289</v>
      </c>
      <c r="D8" s="463" t="s">
        <v>139</v>
      </c>
      <c r="E8" s="461" t="s">
        <v>322</v>
      </c>
      <c r="F8" s="461"/>
      <c r="G8" s="461"/>
      <c r="H8" s="462"/>
    </row>
    <row r="9" spans="3:9" ht="31.8" thickBot="1">
      <c r="C9" s="466"/>
      <c r="D9" s="464"/>
      <c r="E9" s="416" t="s">
        <v>319</v>
      </c>
      <c r="F9" s="417" t="s">
        <v>320</v>
      </c>
      <c r="G9" s="418" t="s">
        <v>321</v>
      </c>
      <c r="H9" s="419" t="s">
        <v>318</v>
      </c>
    </row>
    <row r="10" spans="3:9">
      <c r="C10" s="361" t="s">
        <v>31</v>
      </c>
      <c r="D10" s="370" t="s">
        <v>32</v>
      </c>
      <c r="E10" s="390">
        <f>H10</f>
        <v>0</v>
      </c>
      <c r="F10" s="391">
        <v>0</v>
      </c>
      <c r="G10" s="390">
        <v>0</v>
      </c>
      <c r="H10" s="392">
        <f>Calculations!K33</f>
        <v>0</v>
      </c>
    </row>
    <row r="11" spans="3:9">
      <c r="C11" s="362" t="s">
        <v>328</v>
      </c>
      <c r="D11" s="356" t="s">
        <v>135</v>
      </c>
      <c r="E11" s="393">
        <f t="shared" ref="E11:E17" si="0">H11</f>
        <v>0</v>
      </c>
      <c r="F11" s="394">
        <v>0</v>
      </c>
      <c r="G11" s="393">
        <v>0</v>
      </c>
      <c r="H11" s="395">
        <f>Calculations!K58</f>
        <v>0</v>
      </c>
    </row>
    <row r="12" spans="3:9">
      <c r="C12" s="362" t="s">
        <v>336</v>
      </c>
      <c r="D12" s="356" t="s">
        <v>135</v>
      </c>
      <c r="E12" s="393">
        <f t="shared" si="0"/>
        <v>0</v>
      </c>
      <c r="F12" s="394">
        <v>0</v>
      </c>
      <c r="G12" s="393">
        <v>0</v>
      </c>
      <c r="H12" s="395">
        <f>Calculations!K59</f>
        <v>0</v>
      </c>
    </row>
    <row r="13" spans="3:9">
      <c r="C13" s="362" t="s">
        <v>52</v>
      </c>
      <c r="D13" s="356" t="s">
        <v>53</v>
      </c>
      <c r="E13" s="393">
        <f t="shared" si="0"/>
        <v>0</v>
      </c>
      <c r="F13" s="394">
        <v>0</v>
      </c>
      <c r="G13" s="393">
        <v>0</v>
      </c>
      <c r="H13" s="395">
        <f>Calculations!K45</f>
        <v>0</v>
      </c>
    </row>
    <row r="14" spans="3:9">
      <c r="C14" s="362" t="s">
        <v>330</v>
      </c>
      <c r="D14" s="356" t="s">
        <v>135</v>
      </c>
      <c r="E14" s="393">
        <f t="shared" si="0"/>
        <v>0</v>
      </c>
      <c r="F14" s="394">
        <v>0</v>
      </c>
      <c r="G14" s="393">
        <v>0</v>
      </c>
      <c r="H14" s="395">
        <f>Calculations!K23</f>
        <v>0</v>
      </c>
    </row>
    <row r="15" spans="3:9">
      <c r="C15" s="362" t="s">
        <v>331</v>
      </c>
      <c r="D15" s="356" t="s">
        <v>135</v>
      </c>
      <c r="E15" s="393">
        <f t="shared" si="0"/>
        <v>0</v>
      </c>
      <c r="F15" s="394">
        <v>0</v>
      </c>
      <c r="G15" s="393">
        <v>0</v>
      </c>
      <c r="H15" s="395">
        <f>Calculations!K62</f>
        <v>0</v>
      </c>
    </row>
    <row r="16" spans="3:9">
      <c r="C16" s="362" t="s">
        <v>332</v>
      </c>
      <c r="D16" s="356" t="s">
        <v>135</v>
      </c>
      <c r="E16" s="393">
        <f t="shared" si="0"/>
        <v>0</v>
      </c>
      <c r="F16" s="394">
        <v>0</v>
      </c>
      <c r="G16" s="393">
        <v>0</v>
      </c>
      <c r="H16" s="395">
        <f>Calculations!K63</f>
        <v>0</v>
      </c>
    </row>
    <row r="17" spans="3:8">
      <c r="C17" s="362" t="s">
        <v>333</v>
      </c>
      <c r="D17" s="356" t="s">
        <v>135</v>
      </c>
      <c r="E17" s="393">
        <f t="shared" si="0"/>
        <v>0</v>
      </c>
      <c r="F17" s="394">
        <v>0</v>
      </c>
      <c r="G17" s="393">
        <v>0</v>
      </c>
      <c r="H17" s="395">
        <f>Calculations!K65</f>
        <v>0</v>
      </c>
    </row>
    <row r="18" spans="3:8">
      <c r="C18" s="363" t="s">
        <v>334</v>
      </c>
      <c r="D18" s="356" t="s">
        <v>97</v>
      </c>
      <c r="E18" s="393">
        <f>H18</f>
        <v>0</v>
      </c>
      <c r="F18" s="394">
        <v>0</v>
      </c>
      <c r="G18" s="393">
        <v>0</v>
      </c>
      <c r="H18" s="395">
        <f>Calculations!K17</f>
        <v>0</v>
      </c>
    </row>
    <row r="19" spans="3:8">
      <c r="C19" s="363" t="s">
        <v>137</v>
      </c>
      <c r="D19" s="356" t="s">
        <v>135</v>
      </c>
      <c r="E19" s="393">
        <f>Calculations!K20+Calculations!L107+Calculations!R92</f>
        <v>0</v>
      </c>
      <c r="F19" s="394">
        <v>0</v>
      </c>
      <c r="G19" s="393">
        <v>0</v>
      </c>
      <c r="H19" s="395">
        <f>Calculations!K20+Calculations!L107+Calculations!R92</f>
        <v>0</v>
      </c>
    </row>
    <row r="20" spans="3:8">
      <c r="C20" s="362" t="s">
        <v>134</v>
      </c>
      <c r="D20" s="356" t="s">
        <v>135</v>
      </c>
      <c r="E20" s="393">
        <f>H20</f>
        <v>0</v>
      </c>
      <c r="F20" s="394">
        <v>0</v>
      </c>
      <c r="G20" s="393">
        <v>0</v>
      </c>
      <c r="H20" s="395">
        <f>Calculations!K54</f>
        <v>0</v>
      </c>
    </row>
    <row r="21" spans="3:8" ht="16.2" thickBot="1">
      <c r="C21" s="364" t="s">
        <v>335</v>
      </c>
      <c r="D21" s="357" t="s">
        <v>135</v>
      </c>
      <c r="E21" s="396">
        <f>H21</f>
        <v>0</v>
      </c>
      <c r="F21" s="397">
        <v>0</v>
      </c>
      <c r="G21" s="396">
        <v>0</v>
      </c>
      <c r="H21" s="398">
        <f>Calculations!K25+Calculations!N126</f>
        <v>0</v>
      </c>
    </row>
    <row r="22" spans="3:8">
      <c r="C22" s="368" t="s">
        <v>138</v>
      </c>
      <c r="D22" s="369"/>
      <c r="E22" s="375"/>
      <c r="F22" s="375"/>
      <c r="G22" s="375"/>
      <c r="H22" s="376"/>
    </row>
    <row r="23" spans="3:8">
      <c r="C23" s="365" t="s">
        <v>19</v>
      </c>
      <c r="D23" s="358" t="s">
        <v>20</v>
      </c>
      <c r="E23" s="377">
        <v>0</v>
      </c>
      <c r="F23" s="377">
        <v>0</v>
      </c>
      <c r="G23" s="377">
        <v>0</v>
      </c>
      <c r="H23" s="378">
        <f>Calculations!K26</f>
        <v>0</v>
      </c>
    </row>
    <row r="24" spans="3:8">
      <c r="C24" s="365" t="s">
        <v>21</v>
      </c>
      <c r="D24" s="358" t="s">
        <v>98</v>
      </c>
      <c r="E24" s="377">
        <v>0</v>
      </c>
      <c r="F24" s="377">
        <v>0</v>
      </c>
      <c r="G24" s="377">
        <v>0</v>
      </c>
      <c r="H24" s="378">
        <f>Calculations!K27</f>
        <v>0</v>
      </c>
    </row>
    <row r="25" spans="3:8">
      <c r="C25" s="365" t="s">
        <v>23</v>
      </c>
      <c r="D25" s="358" t="s">
        <v>24</v>
      </c>
      <c r="E25" s="377">
        <v>0</v>
      </c>
      <c r="F25" s="377">
        <v>0</v>
      </c>
      <c r="G25" s="377">
        <v>0</v>
      </c>
      <c r="H25" s="378">
        <f>Calculations!K28</f>
        <v>0</v>
      </c>
    </row>
    <row r="26" spans="3:8">
      <c r="C26" s="365" t="s">
        <v>25</v>
      </c>
      <c r="D26" s="358" t="s">
        <v>26</v>
      </c>
      <c r="E26" s="377">
        <v>0</v>
      </c>
      <c r="F26" s="377">
        <v>0</v>
      </c>
      <c r="G26" s="377">
        <v>0</v>
      </c>
      <c r="H26" s="378">
        <f>Calculations!K29</f>
        <v>0</v>
      </c>
    </row>
    <row r="27" spans="3:8">
      <c r="C27" s="366" t="s">
        <v>27</v>
      </c>
      <c r="D27" s="358" t="s">
        <v>106</v>
      </c>
      <c r="E27" s="377">
        <v>0</v>
      </c>
      <c r="F27" s="377">
        <v>0</v>
      </c>
      <c r="G27" s="377">
        <v>0</v>
      </c>
      <c r="H27" s="378">
        <f>Calculations!K30</f>
        <v>0</v>
      </c>
    </row>
    <row r="28" spans="3:8">
      <c r="C28" s="365" t="s">
        <v>28</v>
      </c>
      <c r="D28" s="358" t="s">
        <v>29</v>
      </c>
      <c r="E28" s="377">
        <v>0</v>
      </c>
      <c r="F28" s="377">
        <v>0</v>
      </c>
      <c r="G28" s="377">
        <v>0</v>
      </c>
      <c r="H28" s="378">
        <f>Calculations!K31</f>
        <v>0</v>
      </c>
    </row>
    <row r="29" spans="3:8">
      <c r="C29" s="365" t="s">
        <v>70</v>
      </c>
      <c r="D29" s="358" t="s">
        <v>71</v>
      </c>
      <c r="E29" s="377">
        <v>0</v>
      </c>
      <c r="F29" s="377">
        <v>0</v>
      </c>
      <c r="G29" s="377">
        <v>0</v>
      </c>
      <c r="H29" s="378">
        <f>Calculations!K55</f>
        <v>0</v>
      </c>
    </row>
    <row r="30" spans="3:8">
      <c r="C30" s="365" t="s">
        <v>72</v>
      </c>
      <c r="D30" s="358" t="s">
        <v>73</v>
      </c>
      <c r="E30" s="377">
        <v>0</v>
      </c>
      <c r="F30" s="377">
        <v>0</v>
      </c>
      <c r="G30" s="377">
        <v>0</v>
      </c>
      <c r="H30" s="378">
        <f>Calculations!K56</f>
        <v>0</v>
      </c>
    </row>
    <row r="31" spans="3:8" hidden="1">
      <c r="C31" s="365" t="s">
        <v>133</v>
      </c>
      <c r="D31" s="358" t="s">
        <v>30</v>
      </c>
      <c r="E31" s="377">
        <v>0</v>
      </c>
      <c r="F31" s="377">
        <v>0</v>
      </c>
      <c r="G31" s="377">
        <v>0</v>
      </c>
      <c r="H31" s="378">
        <f>Calculations!K32</f>
        <v>0</v>
      </c>
    </row>
    <row r="32" spans="3:8" hidden="1">
      <c r="C32" s="365" t="s">
        <v>99</v>
      </c>
      <c r="D32" s="358" t="s">
        <v>41</v>
      </c>
      <c r="E32" s="377">
        <v>0</v>
      </c>
      <c r="F32" s="377">
        <v>0</v>
      </c>
      <c r="G32" s="377">
        <v>0</v>
      </c>
      <c r="H32" s="378">
        <f>Calculations!K39</f>
        <v>0</v>
      </c>
    </row>
    <row r="33" spans="3:8" hidden="1">
      <c r="C33" s="365" t="s">
        <v>33</v>
      </c>
      <c r="D33" s="358" t="s">
        <v>34</v>
      </c>
      <c r="E33" s="377">
        <v>0</v>
      </c>
      <c r="F33" s="377">
        <v>0</v>
      </c>
      <c r="G33" s="377">
        <v>0</v>
      </c>
      <c r="H33" s="378">
        <f>Calculations!K34</f>
        <v>0</v>
      </c>
    </row>
    <row r="34" spans="3:8" hidden="1">
      <c r="C34" s="365" t="s">
        <v>35</v>
      </c>
      <c r="D34" s="358" t="s">
        <v>36</v>
      </c>
      <c r="E34" s="377">
        <v>0</v>
      </c>
      <c r="F34" s="377">
        <v>0</v>
      </c>
      <c r="G34" s="377">
        <v>0</v>
      </c>
      <c r="H34" s="378">
        <f>Calculations!K35</f>
        <v>0</v>
      </c>
    </row>
    <row r="35" spans="3:8" hidden="1">
      <c r="C35" s="365" t="s">
        <v>37</v>
      </c>
      <c r="D35" s="358" t="s">
        <v>38</v>
      </c>
      <c r="E35" s="377">
        <v>0</v>
      </c>
      <c r="F35" s="377">
        <v>0</v>
      </c>
      <c r="G35" s="377">
        <v>0</v>
      </c>
      <c r="H35" s="378">
        <f>Calculations!K36</f>
        <v>0</v>
      </c>
    </row>
    <row r="36" spans="3:8" hidden="1">
      <c r="C36" s="365" t="s">
        <v>148</v>
      </c>
      <c r="D36" s="358" t="s">
        <v>149</v>
      </c>
      <c r="E36" s="377">
        <v>0</v>
      </c>
      <c r="F36" s="377">
        <v>0</v>
      </c>
      <c r="G36" s="377">
        <v>0</v>
      </c>
      <c r="H36" s="378">
        <f>Calculations!K37</f>
        <v>0</v>
      </c>
    </row>
    <row r="37" spans="3:8" hidden="1">
      <c r="C37" s="365" t="s">
        <v>74</v>
      </c>
      <c r="D37" s="358" t="s">
        <v>75</v>
      </c>
      <c r="E37" s="377">
        <v>0</v>
      </c>
      <c r="F37" s="377">
        <v>0</v>
      </c>
      <c r="G37" s="377">
        <v>0</v>
      </c>
      <c r="H37" s="378">
        <f>Calculations!K57</f>
        <v>0</v>
      </c>
    </row>
    <row r="38" spans="3:8" hidden="1">
      <c r="C38" s="365" t="s">
        <v>39</v>
      </c>
      <c r="D38" s="358" t="s">
        <v>40</v>
      </c>
      <c r="E38" s="377">
        <v>0</v>
      </c>
      <c r="F38" s="377">
        <v>0</v>
      </c>
      <c r="G38" s="377">
        <v>0</v>
      </c>
      <c r="H38" s="378">
        <f>Calculations!K38</f>
        <v>0</v>
      </c>
    </row>
    <row r="39" spans="3:8" hidden="1">
      <c r="C39" s="366" t="s">
        <v>11</v>
      </c>
      <c r="D39" s="359" t="s">
        <v>12</v>
      </c>
      <c r="E39" s="377">
        <v>0</v>
      </c>
      <c r="F39" s="377">
        <v>0</v>
      </c>
      <c r="G39" s="377">
        <v>0</v>
      </c>
      <c r="H39" s="378">
        <f>Calculations!K21</f>
        <v>0</v>
      </c>
    </row>
    <row r="40" spans="3:8" hidden="1">
      <c r="C40" s="365" t="s">
        <v>7</v>
      </c>
      <c r="D40" s="358" t="s">
        <v>8</v>
      </c>
      <c r="E40" s="377">
        <v>0</v>
      </c>
      <c r="F40" s="377">
        <v>0</v>
      </c>
      <c r="G40" s="377">
        <v>0</v>
      </c>
      <c r="H40" s="378">
        <f>Calculations!K18</f>
        <v>0</v>
      </c>
    </row>
    <row r="41" spans="3:8" hidden="1">
      <c r="C41" s="365" t="s">
        <v>78</v>
      </c>
      <c r="D41" s="358" t="s">
        <v>79</v>
      </c>
      <c r="E41" s="377">
        <v>0</v>
      </c>
      <c r="F41" s="377">
        <v>0</v>
      </c>
      <c r="G41" s="377">
        <v>0</v>
      </c>
      <c r="H41" s="378">
        <f>Calculations!K60</f>
        <v>0</v>
      </c>
    </row>
    <row r="42" spans="3:8" hidden="1">
      <c r="C42" s="365" t="s">
        <v>80</v>
      </c>
      <c r="D42" s="358" t="s">
        <v>81</v>
      </c>
      <c r="E42" s="377">
        <v>0</v>
      </c>
      <c r="F42" s="377">
        <v>0</v>
      </c>
      <c r="G42" s="377">
        <v>0</v>
      </c>
      <c r="H42" s="378">
        <f>Calculations!K61</f>
        <v>0</v>
      </c>
    </row>
    <row r="43" spans="3:8" hidden="1">
      <c r="C43" s="365" t="s">
        <v>42</v>
      </c>
      <c r="D43" s="358" t="s">
        <v>43</v>
      </c>
      <c r="E43" s="377">
        <v>0</v>
      </c>
      <c r="F43" s="377">
        <v>0</v>
      </c>
      <c r="G43" s="377">
        <v>0</v>
      </c>
      <c r="H43" s="378">
        <f>Calculations!K40</f>
        <v>0</v>
      </c>
    </row>
    <row r="44" spans="3:8" hidden="1">
      <c r="C44" s="365" t="s">
        <v>44</v>
      </c>
      <c r="D44" s="358" t="s">
        <v>45</v>
      </c>
      <c r="E44" s="377">
        <v>0</v>
      </c>
      <c r="F44" s="377">
        <v>0</v>
      </c>
      <c r="G44" s="377">
        <v>0</v>
      </c>
      <c r="H44" s="378">
        <f>Calculations!K41</f>
        <v>0</v>
      </c>
    </row>
    <row r="45" spans="3:8" hidden="1">
      <c r="C45" s="365" t="s">
        <v>46</v>
      </c>
      <c r="D45" s="358" t="s">
        <v>47</v>
      </c>
      <c r="E45" s="377">
        <v>0</v>
      </c>
      <c r="F45" s="377">
        <v>0</v>
      </c>
      <c r="G45" s="377">
        <v>0</v>
      </c>
      <c r="H45" s="378">
        <f>Calculations!K42</f>
        <v>0</v>
      </c>
    </row>
    <row r="46" spans="3:8" hidden="1">
      <c r="C46" s="365" t="s">
        <v>48</v>
      </c>
      <c r="D46" s="358" t="s">
        <v>49</v>
      </c>
      <c r="E46" s="377">
        <v>0</v>
      </c>
      <c r="F46" s="377">
        <v>0</v>
      </c>
      <c r="G46" s="377">
        <v>0</v>
      </c>
      <c r="H46" s="378">
        <f>Calculations!K43</f>
        <v>0</v>
      </c>
    </row>
    <row r="47" spans="3:8" hidden="1">
      <c r="C47" s="365" t="s">
        <v>50</v>
      </c>
      <c r="D47" s="358" t="s">
        <v>51</v>
      </c>
      <c r="E47" s="377">
        <v>0</v>
      </c>
      <c r="F47" s="377">
        <v>0</v>
      </c>
      <c r="G47" s="377">
        <v>0</v>
      </c>
      <c r="H47" s="378">
        <f>Calculations!K44</f>
        <v>0</v>
      </c>
    </row>
    <row r="48" spans="3:8" hidden="1">
      <c r="C48" s="365" t="s">
        <v>54</v>
      </c>
      <c r="D48" s="358" t="s">
        <v>55</v>
      </c>
      <c r="E48" s="377">
        <v>0</v>
      </c>
      <c r="F48" s="377">
        <v>0</v>
      </c>
      <c r="G48" s="377">
        <v>0</v>
      </c>
      <c r="H48" s="378">
        <f>Calculations!K46</f>
        <v>0</v>
      </c>
    </row>
    <row r="49" spans="3:8" hidden="1">
      <c r="C49" s="365" t="s">
        <v>56</v>
      </c>
      <c r="D49" s="358" t="s">
        <v>57</v>
      </c>
      <c r="E49" s="377">
        <v>0</v>
      </c>
      <c r="F49" s="377">
        <v>0</v>
      </c>
      <c r="G49" s="377">
        <v>0</v>
      </c>
      <c r="H49" s="378">
        <f>Calculations!K47</f>
        <v>0</v>
      </c>
    </row>
    <row r="50" spans="3:8" hidden="1">
      <c r="C50" s="365" t="s">
        <v>16</v>
      </c>
      <c r="D50" s="358" t="s">
        <v>17</v>
      </c>
      <c r="E50" s="377">
        <v>0</v>
      </c>
      <c r="F50" s="377">
        <v>0</v>
      </c>
      <c r="G50" s="377">
        <v>0</v>
      </c>
      <c r="H50" s="378">
        <f>Calculations!K24</f>
        <v>0</v>
      </c>
    </row>
    <row r="51" spans="3:8" hidden="1">
      <c r="C51" s="365" t="s">
        <v>86</v>
      </c>
      <c r="D51" s="358" t="s">
        <v>87</v>
      </c>
      <c r="E51" s="377">
        <v>0</v>
      </c>
      <c r="F51" s="377">
        <v>0</v>
      </c>
      <c r="G51" s="377">
        <v>0</v>
      </c>
      <c r="H51" s="378">
        <f>Calculations!K64</f>
        <v>0</v>
      </c>
    </row>
    <row r="52" spans="3:8" hidden="1">
      <c r="C52" s="365" t="s">
        <v>58</v>
      </c>
      <c r="D52" s="358" t="s">
        <v>59</v>
      </c>
      <c r="E52" s="377">
        <v>0</v>
      </c>
      <c r="F52" s="377">
        <v>0</v>
      </c>
      <c r="G52" s="377">
        <v>0</v>
      </c>
      <c r="H52" s="378">
        <f>Calculations!K48</f>
        <v>0</v>
      </c>
    </row>
    <row r="53" spans="3:8" hidden="1">
      <c r="C53" s="365" t="s">
        <v>9</v>
      </c>
      <c r="D53" s="358" t="s">
        <v>10</v>
      </c>
      <c r="E53" s="377">
        <v>0</v>
      </c>
      <c r="F53" s="377">
        <v>0</v>
      </c>
      <c r="G53" s="377">
        <v>0</v>
      </c>
      <c r="H53" s="378">
        <f>Calculations!K19</f>
        <v>0</v>
      </c>
    </row>
    <row r="54" spans="3:8" hidden="1">
      <c r="C54" s="365" t="s">
        <v>60</v>
      </c>
      <c r="D54" s="358" t="s">
        <v>61</v>
      </c>
      <c r="E54" s="377">
        <v>0</v>
      </c>
      <c r="F54" s="377">
        <v>0</v>
      </c>
      <c r="G54" s="377">
        <v>0</v>
      </c>
      <c r="H54" s="378">
        <f>Calculations!K49</f>
        <v>0</v>
      </c>
    </row>
    <row r="55" spans="3:8" hidden="1">
      <c r="C55" s="365" t="s">
        <v>62</v>
      </c>
      <c r="D55" s="358" t="s">
        <v>63</v>
      </c>
      <c r="E55" s="377">
        <v>0</v>
      </c>
      <c r="F55" s="377">
        <v>0</v>
      </c>
      <c r="G55" s="377">
        <v>0</v>
      </c>
      <c r="H55" s="378">
        <f>Calculations!K50</f>
        <v>0</v>
      </c>
    </row>
    <row r="56" spans="3:8" hidden="1">
      <c r="C56" s="365" t="s">
        <v>64</v>
      </c>
      <c r="D56" s="358" t="s">
        <v>65</v>
      </c>
      <c r="E56" s="377">
        <v>0</v>
      </c>
      <c r="F56" s="377">
        <v>0</v>
      </c>
      <c r="G56" s="377">
        <v>0</v>
      </c>
      <c r="H56" s="378">
        <f>Calculations!K51</f>
        <v>0</v>
      </c>
    </row>
    <row r="57" spans="3:8" hidden="1">
      <c r="C57" s="365" t="s">
        <v>66</v>
      </c>
      <c r="D57" s="358" t="s">
        <v>67</v>
      </c>
      <c r="E57" s="377">
        <v>0</v>
      </c>
      <c r="F57" s="377">
        <v>0</v>
      </c>
      <c r="G57" s="377">
        <v>0</v>
      </c>
      <c r="H57" s="378">
        <f>Calculations!K52</f>
        <v>0</v>
      </c>
    </row>
    <row r="58" spans="3:8" hidden="1">
      <c r="C58" s="365" t="s">
        <v>90</v>
      </c>
      <c r="D58" s="358" t="s">
        <v>91</v>
      </c>
      <c r="E58" s="377">
        <v>0</v>
      </c>
      <c r="F58" s="377">
        <v>0</v>
      </c>
      <c r="G58" s="377">
        <v>0</v>
      </c>
      <c r="H58" s="378">
        <f>Calculations!K66</f>
        <v>0</v>
      </c>
    </row>
    <row r="59" spans="3:8">
      <c r="C59" s="365" t="s">
        <v>4</v>
      </c>
      <c r="D59" s="358" t="s">
        <v>5</v>
      </c>
      <c r="E59" s="377">
        <v>0</v>
      </c>
      <c r="F59" s="377">
        <v>0</v>
      </c>
      <c r="G59" s="377">
        <v>0</v>
      </c>
      <c r="H59" s="378">
        <f>Calculations!K16</f>
        <v>0</v>
      </c>
    </row>
    <row r="60" spans="3:8">
      <c r="C60" s="365" t="s">
        <v>13</v>
      </c>
      <c r="D60" s="358" t="s">
        <v>135</v>
      </c>
      <c r="E60" s="377">
        <v>0</v>
      </c>
      <c r="F60" s="377">
        <v>0</v>
      </c>
      <c r="G60" s="377">
        <v>0</v>
      </c>
      <c r="H60" s="378">
        <f>Calculations!K22</f>
        <v>0</v>
      </c>
    </row>
    <row r="61" spans="3:8">
      <c r="C61" s="365" t="s">
        <v>68</v>
      </c>
      <c r="D61" s="358" t="s">
        <v>69</v>
      </c>
      <c r="E61" s="377">
        <v>0</v>
      </c>
      <c r="F61" s="377">
        <v>0</v>
      </c>
      <c r="G61" s="377">
        <v>0</v>
      </c>
      <c r="H61" s="378">
        <f>Calculations!K53</f>
        <v>0</v>
      </c>
    </row>
    <row r="62" spans="3:8">
      <c r="C62" s="365" t="s">
        <v>92</v>
      </c>
      <c r="D62" s="358" t="s">
        <v>105</v>
      </c>
      <c r="E62" s="377">
        <v>0</v>
      </c>
      <c r="F62" s="377">
        <v>0</v>
      </c>
      <c r="G62" s="377">
        <v>0</v>
      </c>
      <c r="H62" s="378">
        <f>Calculations!K67</f>
        <v>0</v>
      </c>
    </row>
    <row r="63" spans="3:8" ht="16.2" thickBot="1">
      <c r="C63" s="367" t="s">
        <v>93</v>
      </c>
      <c r="D63" s="360" t="s">
        <v>94</v>
      </c>
      <c r="E63" s="379">
        <v>0</v>
      </c>
      <c r="F63" s="379">
        <v>0</v>
      </c>
      <c r="G63" s="379">
        <v>0</v>
      </c>
      <c r="H63" s="380">
        <f>Calculations!K68</f>
        <v>0</v>
      </c>
    </row>
    <row r="64" spans="3:8">
      <c r="C64" s="113" t="s">
        <v>146</v>
      </c>
      <c r="D64" s="114"/>
      <c r="E64" s="115"/>
      <c r="F64" s="3"/>
      <c r="G64" s="3"/>
    </row>
  </sheetData>
  <sheetProtection sheet="1" objects="1" scenarios="1"/>
  <mergeCells count="4">
    <mergeCell ref="C6:H6"/>
    <mergeCell ref="E8:H8"/>
    <mergeCell ref="D8:D9"/>
    <mergeCell ref="C8:C9"/>
  </mergeCells>
  <pageMargins left="0.7" right="0.7" top="0.75" bottom="0.75" header="0.3" footer="0.3"/>
  <pageSetup scale="89" orientation="portrait" verticalDpi="0" r:id="rId1"/>
  <drawing r:id="rId2"/>
</worksheet>
</file>

<file path=xl/worksheets/sheet4.xml><?xml version="1.0" encoding="utf-8"?>
<worksheet xmlns="http://schemas.openxmlformats.org/spreadsheetml/2006/main" xmlns:r="http://schemas.openxmlformats.org/officeDocument/2006/relationships">
  <sheetPr>
    <tabColor theme="4" tint="-0.249977111117893"/>
    <pageSetUpPr fitToPage="1"/>
  </sheetPr>
  <dimension ref="A1:Y149"/>
  <sheetViews>
    <sheetView showGridLines="0" zoomScaleNormal="100" zoomScaleSheetLayoutView="100" workbookViewId="0"/>
  </sheetViews>
  <sheetFormatPr defaultColWidth="9.109375" defaultRowHeight="13.2"/>
  <cols>
    <col min="1" max="1" width="9.44140625" style="33" customWidth="1"/>
    <col min="2" max="2" width="18.109375" style="36" customWidth="1"/>
    <col min="3" max="3" width="26.6640625" style="36" customWidth="1"/>
    <col min="4" max="4" width="14.109375" style="36" customWidth="1"/>
    <col min="5" max="5" width="6.44140625" style="31" customWidth="1"/>
    <col min="6" max="6" width="15.6640625" style="31" customWidth="1"/>
    <col min="7" max="7" width="7.5546875" style="78" customWidth="1"/>
    <col min="8" max="8" width="15.6640625" style="79" customWidth="1"/>
    <col min="9" max="9" width="6.6640625" style="78" customWidth="1"/>
    <col min="10" max="10" width="15.6640625" style="79" customWidth="1"/>
    <col min="11" max="11" width="13" style="78" customWidth="1"/>
    <col min="12" max="12" width="10.88671875" style="36" bestFit="1" customWidth="1"/>
    <col min="13" max="13" width="12.44140625" style="27" bestFit="1" customWidth="1"/>
    <col min="14" max="14" width="9.44140625" style="36" bestFit="1" customWidth="1"/>
    <col min="15" max="15" width="9.33203125" style="36" bestFit="1" customWidth="1"/>
    <col min="16" max="17" width="9.5546875" style="36" bestFit="1" customWidth="1"/>
    <col min="18" max="16384" width="9.109375" style="36"/>
  </cols>
  <sheetData>
    <row r="1" spans="1:25" s="106" customFormat="1" ht="48" customHeight="1">
      <c r="A1" s="269"/>
      <c r="C1" s="104"/>
      <c r="D1" s="108"/>
      <c r="G1" s="107"/>
      <c r="H1" s="108"/>
      <c r="N1" s="108"/>
    </row>
    <row r="2" spans="1:25" s="106" customFormat="1" ht="15.6">
      <c r="C2" s="272" t="s">
        <v>143</v>
      </c>
      <c r="D2" s="108"/>
      <c r="G2" s="107"/>
      <c r="H2" s="108"/>
      <c r="N2" s="108"/>
    </row>
    <row r="3" spans="1:25" s="106" customFormat="1" ht="7.8" customHeight="1">
      <c r="C3" s="272"/>
      <c r="D3" s="108"/>
      <c r="G3" s="107"/>
      <c r="H3" s="108"/>
      <c r="N3" s="108"/>
    </row>
    <row r="4" spans="1:25" s="421" customFormat="1" ht="16.5" customHeight="1">
      <c r="A4" s="420"/>
      <c r="C4" s="2" t="s">
        <v>343</v>
      </c>
      <c r="D4" s="422"/>
      <c r="E4" s="422"/>
      <c r="F4" s="423"/>
      <c r="G4" s="422"/>
      <c r="H4" s="424"/>
      <c r="I4" s="422"/>
      <c r="J4" s="424"/>
      <c r="K4" s="422"/>
      <c r="L4" s="423"/>
      <c r="M4" s="423"/>
    </row>
    <row r="5" spans="1:25" ht="13.8" thickBot="1"/>
    <row r="6" spans="1:25" s="2" customFormat="1" ht="36" customHeight="1">
      <c r="A6" s="270"/>
      <c r="C6" s="439" t="s">
        <v>302</v>
      </c>
      <c r="D6" s="440"/>
      <c r="E6" s="440"/>
      <c r="F6" s="440"/>
      <c r="G6" s="440"/>
      <c r="H6" s="440"/>
      <c r="I6" s="440"/>
      <c r="J6" s="440"/>
      <c r="K6" s="440"/>
      <c r="L6" s="440"/>
      <c r="M6" s="441"/>
    </row>
    <row r="7" spans="1:25" s="2" customFormat="1" ht="34.5" customHeight="1" thickBot="1">
      <c r="A7" s="270"/>
      <c r="C7" s="497" t="s">
        <v>290</v>
      </c>
      <c r="D7" s="498"/>
      <c r="E7" s="498"/>
      <c r="F7" s="498"/>
      <c r="G7" s="498"/>
      <c r="H7" s="498"/>
      <c r="I7" s="498"/>
      <c r="J7" s="498"/>
      <c r="K7" s="498"/>
      <c r="L7" s="498"/>
      <c r="M7" s="499"/>
    </row>
    <row r="8" spans="1:25" s="2" customFormat="1" ht="15.6">
      <c r="A8" s="270"/>
      <c r="C8" s="124"/>
      <c r="D8" s="124"/>
      <c r="E8" s="124"/>
      <c r="F8" s="124"/>
      <c r="G8" s="124"/>
      <c r="H8" s="124"/>
      <c r="I8" s="124"/>
      <c r="J8" s="124"/>
    </row>
    <row r="9" spans="1:25" s="26" customFormat="1" ht="15.6">
      <c r="A9" s="273"/>
      <c r="C9" s="28" t="s">
        <v>0</v>
      </c>
      <c r="D9" s="29">
        <f>IF(F147=1,0,IF(F147=2,'Input-Output'!E16,'Input-Output'!E16*0.028317))</f>
        <v>0</v>
      </c>
      <c r="E9" s="30" t="s">
        <v>129</v>
      </c>
      <c r="F9" s="31"/>
      <c r="H9" s="29">
        <f>IF(H147=1,0,IF(H147=2,'Input-Output'!E19,'Input-Output'!E19/0.947817))</f>
        <v>0</v>
      </c>
      <c r="I9" s="29" t="s">
        <v>140</v>
      </c>
      <c r="J9" s="32"/>
      <c r="K9" s="29"/>
      <c r="M9" s="27"/>
    </row>
    <row r="10" spans="1:25" s="26" customFormat="1" ht="15.6">
      <c r="A10" s="273"/>
      <c r="D10" s="29">
        <f>D9*35.315</f>
        <v>0</v>
      </c>
      <c r="E10" s="30" t="s">
        <v>130</v>
      </c>
      <c r="F10" s="31" t="s">
        <v>123</v>
      </c>
      <c r="H10" s="29">
        <f>H9/1020*'Input-Output'!E20*'Input-Output'!E21*'Input-Output'!E22</f>
        <v>0</v>
      </c>
      <c r="I10" s="30" t="s">
        <v>130</v>
      </c>
      <c r="J10" s="32"/>
      <c r="K10" s="29"/>
      <c r="M10" s="27"/>
    </row>
    <row r="11" spans="1:25" s="26" customFormat="1" ht="13.8" thickBot="1">
      <c r="A11" s="273"/>
      <c r="C11" s="33"/>
      <c r="D11" s="33"/>
      <c r="E11" s="34"/>
      <c r="F11" s="34"/>
      <c r="G11" s="35"/>
      <c r="H11" s="35"/>
      <c r="I11" s="35"/>
      <c r="J11" s="35"/>
      <c r="K11" s="35"/>
      <c r="L11" s="33"/>
      <c r="M11" s="27"/>
      <c r="N11" s="36"/>
      <c r="O11" s="36"/>
      <c r="P11" s="36"/>
      <c r="Q11" s="36"/>
      <c r="R11" s="36"/>
      <c r="S11" s="36"/>
      <c r="T11" s="36"/>
      <c r="U11" s="36"/>
      <c r="V11" s="36"/>
      <c r="W11" s="36"/>
      <c r="X11" s="36"/>
      <c r="Y11" s="36"/>
    </row>
    <row r="12" spans="1:25">
      <c r="C12" s="37"/>
      <c r="D12" s="38"/>
      <c r="E12" s="504" t="s">
        <v>108</v>
      </c>
      <c r="F12" s="504"/>
      <c r="G12" s="504"/>
      <c r="H12" s="504"/>
      <c r="I12" s="504"/>
      <c r="J12" s="504"/>
      <c r="K12" s="39" t="s">
        <v>1</v>
      </c>
      <c r="L12" s="501" t="s">
        <v>107</v>
      </c>
      <c r="M12" s="40"/>
    </row>
    <row r="13" spans="1:25" ht="15.6">
      <c r="C13" s="41"/>
      <c r="D13" s="42"/>
      <c r="E13" s="505" t="s">
        <v>147</v>
      </c>
      <c r="F13" s="505"/>
      <c r="G13" s="505"/>
      <c r="H13" s="505"/>
      <c r="I13" s="505"/>
      <c r="J13" s="505"/>
      <c r="K13" s="43" t="s">
        <v>104</v>
      </c>
      <c r="L13" s="502"/>
      <c r="M13" s="44"/>
    </row>
    <row r="14" spans="1:25" ht="13.8" thickBot="1">
      <c r="C14" s="117" t="s">
        <v>2</v>
      </c>
      <c r="D14" s="45" t="s">
        <v>139</v>
      </c>
      <c r="E14" s="500" t="s">
        <v>109</v>
      </c>
      <c r="F14" s="500"/>
      <c r="G14" s="506" t="s">
        <v>110</v>
      </c>
      <c r="H14" s="507"/>
      <c r="I14" s="506" t="s">
        <v>111</v>
      </c>
      <c r="J14" s="507"/>
      <c r="K14" s="118" t="s">
        <v>3</v>
      </c>
      <c r="L14" s="503"/>
      <c r="M14" s="46" t="s">
        <v>131</v>
      </c>
    </row>
    <row r="15" spans="1:25">
      <c r="C15" s="47"/>
      <c r="D15" s="48"/>
      <c r="E15" s="49"/>
      <c r="F15" s="50"/>
      <c r="G15" s="34"/>
      <c r="H15" s="51"/>
      <c r="I15" s="52"/>
      <c r="J15" s="51"/>
      <c r="K15" s="35"/>
      <c r="L15" s="53"/>
      <c r="M15" s="44"/>
    </row>
    <row r="16" spans="1:25">
      <c r="C16" s="54" t="s">
        <v>4</v>
      </c>
      <c r="D16" s="48" t="s">
        <v>5</v>
      </c>
      <c r="F16" s="287">
        <v>0.6</v>
      </c>
      <c r="G16" s="34"/>
      <c r="H16" s="51">
        <v>0.6</v>
      </c>
      <c r="I16" s="52"/>
      <c r="J16" s="51">
        <v>0.6</v>
      </c>
      <c r="K16" s="56">
        <f>IF('Input-Output'!$E$16&gt;0,Calculations!$D$10*IF(Calculations!$C$147=1,0,IF(Calculations!$C$147=2,Calculations!F16/1000000*0.4536,IF($C$147=3,Calculations!H16/1000000*0.4536,Calculations!J16/1000000*0.4536))),$H$10*IF(Calculations!$C$147=1,0,IF(Calculations!$C$147=2,Calculations!F16/1000000*0.4536,IF($C$147=3,Calculations!H16/1000000*0.4536,Calculations!J16/1000000*0.4536))))</f>
        <v>0</v>
      </c>
      <c r="L16" s="53" t="s">
        <v>118</v>
      </c>
      <c r="M16" s="44"/>
    </row>
    <row r="17" spans="3:13">
      <c r="C17" s="57" t="s">
        <v>6</v>
      </c>
      <c r="D17" s="48" t="s">
        <v>97</v>
      </c>
      <c r="F17" s="287">
        <v>100</v>
      </c>
      <c r="G17" s="34"/>
      <c r="H17" s="51">
        <v>50</v>
      </c>
      <c r="I17" s="52"/>
      <c r="J17" s="51">
        <v>32</v>
      </c>
      <c r="K17" s="56">
        <f>IF('Input-Output'!$E$16&gt;0,Calculations!$D$10*IF(Calculations!$C$147=1,0,IF(Calculations!$C$147=2,Calculations!F17/1000000*0.4536,IF($C$147=3,Calculations!H17/1000000*0.4536,Calculations!J17/1000000*0.4536))),$H$10*IF(Calculations!$C$147=1,0,IF(Calculations!$C$147=2,Calculations!F17/1000000*0.4536,IF($C$147=3,Calculations!H17/1000000*0.4536,Calculations!J17/1000000*0.4536))))</f>
        <v>0</v>
      </c>
      <c r="L17" s="53" t="str">
        <f>IF(Calculations!C147=1,"B",IF(Calculations!C147=2,"D","C"))</f>
        <v>D</v>
      </c>
      <c r="M17" s="44"/>
    </row>
    <row r="18" spans="3:13">
      <c r="C18" s="54" t="s">
        <v>7</v>
      </c>
      <c r="D18" s="48" t="s">
        <v>8</v>
      </c>
      <c r="F18" s="287">
        <v>84</v>
      </c>
      <c r="G18" s="34"/>
      <c r="H18" s="51">
        <v>84</v>
      </c>
      <c r="I18" s="52"/>
      <c r="J18" s="51">
        <v>84</v>
      </c>
      <c r="K18" s="56">
        <f>IF('Input-Output'!$E$16&gt;0,Calculations!$D$10*IF(Calculations!$C$147=1,0,IF(Calculations!$C$147=2,Calculations!F18/1000000*0.4536,IF($C$147=3,Calculations!H18/1000000*0.4536,Calculations!J18/1000000*0.4536))),$H$10*IF(Calculations!$C$147=1,0,IF(Calculations!$C$147=2,Calculations!F18/1000000*0.4536,IF($C$147=3,Calculations!H18/1000000*0.4536,Calculations!J18/1000000*0.4536))))</f>
        <v>0</v>
      </c>
      <c r="L18" s="53" t="s">
        <v>112</v>
      </c>
      <c r="M18" s="44"/>
    </row>
    <row r="19" spans="3:13">
      <c r="C19" s="54" t="s">
        <v>9</v>
      </c>
      <c r="D19" s="48" t="s">
        <v>10</v>
      </c>
      <c r="F19" s="287">
        <v>2.2000000000000002</v>
      </c>
      <c r="G19" s="34"/>
      <c r="H19" s="51">
        <v>2.2000000000000002</v>
      </c>
      <c r="I19" s="52"/>
      <c r="J19" s="51">
        <v>0.64</v>
      </c>
      <c r="K19" s="56">
        <f>IF('Input-Output'!$E$16&gt;0,Calculations!$D$10*IF(Calculations!$C$147=1,0,IF(Calculations!$C$147=2,Calculations!F19/1000000*0.4536,IF($C$147=3,Calculations!H19/1000000*0.4536,Calculations!J19/1000000*0.4536))),$H$10*IF(Calculations!$C$147=1,0,IF(Calculations!$C$147=2,Calculations!F19/1000000*0.4536,IF($C$147=3,Calculations!H19/1000000*0.4536,Calculations!J19/1000000*0.4536))))</f>
        <v>0</v>
      </c>
      <c r="L19" s="53" t="s">
        <v>120</v>
      </c>
      <c r="M19" s="44"/>
    </row>
    <row r="20" spans="3:13">
      <c r="C20" s="57" t="s">
        <v>137</v>
      </c>
      <c r="D20" s="48" t="s">
        <v>135</v>
      </c>
      <c r="F20" s="287">
        <v>1.9</v>
      </c>
      <c r="G20" s="34"/>
      <c r="H20" s="51">
        <v>1.9</v>
      </c>
      <c r="I20" s="52"/>
      <c r="J20" s="51">
        <v>1.9</v>
      </c>
      <c r="K20" s="56">
        <f>IF('Input-Output'!$E$16&gt;0,Calculations!$D$10*IF(Calculations!$C$147=1,0,IF(Calculations!$C$147=2,Calculations!F20/1000000*0.4536,IF($C$147=3,Calculations!H20/1000000*0.4536,Calculations!J20/1000000*0.4536))),$H$10*IF(Calculations!$C$147=1,0,IF(Calculations!$C$147=2,Calculations!F20/1000000*0.4536,IF($C$147=3,Calculations!H20/1000000*0.4536,Calculations!J20/1000000*0.4536))))</f>
        <v>0</v>
      </c>
      <c r="L20" s="245" t="s">
        <v>119</v>
      </c>
      <c r="M20" s="44"/>
    </row>
    <row r="21" spans="3:13">
      <c r="C21" s="57" t="s">
        <v>11</v>
      </c>
      <c r="D21" s="58" t="s">
        <v>12</v>
      </c>
      <c r="F21" s="288">
        <v>120000</v>
      </c>
      <c r="G21" s="35"/>
      <c r="H21" s="59">
        <v>120000</v>
      </c>
      <c r="I21" s="60"/>
      <c r="J21" s="59">
        <v>120000</v>
      </c>
      <c r="K21" s="56">
        <f>IF('Input-Output'!$E$16&gt;0,Calculations!$D$10*IF(Calculations!$C$147=1,0,IF(Calculations!$C$147=2,Calculations!F21/1000000*0.4536,IF($C$147=3,Calculations!H21/1000000*0.4536,Calculations!J21/1000000*0.4536))),$H$10*IF(Calculations!$C$147=1,0,IF(Calculations!$C$147=2,Calculations!F21/1000000*0.4536,IF($C$147=3,Calculations!H21/1000000*0.4536,Calculations!J21/1000000*0.4536))))</f>
        <v>0</v>
      </c>
      <c r="L21" s="53" t="s">
        <v>118</v>
      </c>
      <c r="M21" s="44"/>
    </row>
    <row r="22" spans="3:13">
      <c r="C22" s="54" t="s">
        <v>13</v>
      </c>
      <c r="D22" s="48" t="s">
        <v>135</v>
      </c>
      <c r="F22" s="287">
        <v>11</v>
      </c>
      <c r="G22" s="34"/>
      <c r="H22" s="51">
        <v>11</v>
      </c>
      <c r="I22" s="52"/>
      <c r="J22" s="51">
        <v>11</v>
      </c>
      <c r="K22" s="56">
        <f>IF('Input-Output'!$E$16&gt;0,Calculations!$D$10*IF(Calculations!$C$147=1,0,IF(Calculations!$C$147=2,Calculations!F22/1000000*0.4536,IF($C$147=3,Calculations!H22/1000000*0.4536,Calculations!J22/1000000*0.4536))),$H$10*IF(Calculations!$C$147=1,0,IF(Calculations!$C$147=2,Calculations!F22/1000000*0.4536,IF($C$147=3,Calculations!H22/1000000*0.4536,Calculations!J22/1000000*0.4536))))</f>
        <v>0</v>
      </c>
      <c r="L22" s="53" t="s">
        <v>112</v>
      </c>
      <c r="M22" s="44"/>
    </row>
    <row r="23" spans="3:13">
      <c r="C23" s="54" t="s">
        <v>14</v>
      </c>
      <c r="D23" s="48" t="s">
        <v>15</v>
      </c>
      <c r="F23" s="287">
        <v>5.0000000000000001E-4</v>
      </c>
      <c r="G23" s="34"/>
      <c r="H23" s="61">
        <v>5.0000000000000001E-4</v>
      </c>
      <c r="I23" s="62"/>
      <c r="J23" s="51">
        <v>5.0000000000000001E-4</v>
      </c>
      <c r="K23" s="56">
        <f>IF('Input-Output'!$E$16&gt;0,Calculations!$D$10*IF(Calculations!$C$147=1,0,IF(Calculations!$C$147=2,Calculations!F23/1000000*0.4536,IF($C$147=3,Calculations!H23/1000000*0.4536,Calculations!J23/1000000*0.4536))),$H$10*IF(Calculations!$C$147=1,0,IF(Calculations!$C$147=2,Calculations!F23/1000000*0.4536,IF($C$147=3,Calculations!H23/1000000*0.4536,Calculations!J23/1000000*0.4536))))</f>
        <v>0</v>
      </c>
      <c r="L23" s="53" t="s">
        <v>119</v>
      </c>
      <c r="M23" s="44"/>
    </row>
    <row r="24" spans="3:13">
      <c r="C24" s="54" t="s">
        <v>16</v>
      </c>
      <c r="D24" s="48" t="s">
        <v>17</v>
      </c>
      <c r="F24" s="287">
        <v>2.2999999999999998</v>
      </c>
      <c r="G24" s="34"/>
      <c r="H24" s="51">
        <v>2.2999999999999998</v>
      </c>
      <c r="I24" s="52"/>
      <c r="J24" s="51">
        <v>2.2999999999999998</v>
      </c>
      <c r="K24" s="56">
        <f>IF('Input-Output'!$E$16&gt;0,Calculations!$D$10*IF(Calculations!$C$147=1,0,IF(Calculations!$C$147=2,Calculations!F24/1000000*0.4536,IF($C$147=3,Calculations!H24/1000000*0.4536,Calculations!J24/1000000*0.4536))),$H$10*IF(Calculations!$C$147=1,0,IF(Calculations!$C$147=2,Calculations!F24/1000000*0.4536,IF($C$147=3,Calculations!H24/1000000*0.4536,Calculations!J24/1000000*0.4536))))</f>
        <v>0</v>
      </c>
      <c r="L24" s="53" t="s">
        <v>112</v>
      </c>
      <c r="M24" s="44"/>
    </row>
    <row r="25" spans="3:13">
      <c r="C25" s="54" t="s">
        <v>18</v>
      </c>
      <c r="D25" s="48" t="s">
        <v>135</v>
      </c>
      <c r="F25" s="287">
        <v>5.5</v>
      </c>
      <c r="G25" s="34"/>
      <c r="H25" s="51">
        <v>5.5</v>
      </c>
      <c r="I25" s="52"/>
      <c r="J25" s="51">
        <v>5.5</v>
      </c>
      <c r="K25" s="56">
        <f>IF('Input-Output'!$E$16&gt;0,Calculations!$D$10*IF(Calculations!$C$147=1,0,IF(Calculations!$C$147=2,Calculations!F25/1000000*0.4536,IF($C$147=3,Calculations!H25/1000000*0.4536,Calculations!J25/1000000*0.4536))),$H$10*IF(Calculations!$C$147=1,0,IF(Calculations!$C$147=2,Calculations!F25/1000000*0.4536,IF($C$147=3,Calculations!H25/1000000*0.4536,Calculations!J25/1000000*0.4536))))</f>
        <v>0</v>
      </c>
      <c r="L25" s="53" t="s">
        <v>121</v>
      </c>
      <c r="M25" s="63"/>
    </row>
    <row r="26" spans="3:13" hidden="1">
      <c r="C26" s="54" t="s">
        <v>19</v>
      </c>
      <c r="D26" s="48" t="s">
        <v>20</v>
      </c>
      <c r="E26" s="64"/>
      <c r="F26" s="51">
        <v>2.4000000000000001E-5</v>
      </c>
      <c r="G26" s="64"/>
      <c r="H26" s="51">
        <v>2.4000000000000001E-5</v>
      </c>
      <c r="I26" s="64"/>
      <c r="J26" s="51">
        <v>2.4000000000000001E-5</v>
      </c>
      <c r="K26" s="65">
        <f>IF('Input-Output'!$E$16&gt;0,Calculations!$D$10*IF(Calculations!$C$147=1,0,IF(Calculations!$C$147=2,Calculations!F26/1000000*0.4536,IF($C$147=3,Calculations!H26/1000000*0.4536,Calculations!J26/1000000*0.4536))),$H$10*IF(Calculations!$C$147=1,0,IF(Calculations!$C$147=2,Calculations!F26/1000000*0.4536,IF($C$147=3,Calculations!H26/1000000*0.4536,Calculations!J26/1000000*0.4536))))</f>
        <v>0</v>
      </c>
      <c r="L26" s="53" t="s">
        <v>119</v>
      </c>
      <c r="M26" s="63"/>
    </row>
    <row r="27" spans="3:13" hidden="1">
      <c r="C27" s="54" t="s">
        <v>21</v>
      </c>
      <c r="D27" s="48" t="s">
        <v>98</v>
      </c>
      <c r="E27" s="67" t="s">
        <v>22</v>
      </c>
      <c r="F27" s="68">
        <v>1.7999999999999999E-6</v>
      </c>
      <c r="G27" s="67" t="s">
        <v>22</v>
      </c>
      <c r="H27" s="68">
        <v>1.7999999999999999E-6</v>
      </c>
      <c r="I27" s="67" t="s">
        <v>22</v>
      </c>
      <c r="J27" s="68">
        <v>1.7999999999999999E-6</v>
      </c>
      <c r="K27" s="65">
        <f>IF('Input-Output'!$E$16&gt;0,Calculations!$D$10*IF(Calculations!$C$147=1,0,IF(Calculations!$C$147=2,Calculations!F27/1000000*0.4536,IF($C$147=3,Calculations!H27/1000000*0.4536,Calculations!J27/1000000*0.4536))),$H$10*IF(Calculations!$C$147=1,0,IF(Calculations!$C$147=2,Calculations!F27/1000000*0.4536,IF($C$147=3,Calculations!H27/1000000*0.4536,Calculations!J27/1000000*0.4536))))</f>
        <v>0</v>
      </c>
      <c r="L27" s="53" t="s">
        <v>120</v>
      </c>
      <c r="M27" s="63" t="s">
        <v>132</v>
      </c>
    </row>
    <row r="28" spans="3:13" hidden="1">
      <c r="C28" s="54" t="s">
        <v>23</v>
      </c>
      <c r="D28" s="48" t="s">
        <v>24</v>
      </c>
      <c r="E28" s="67" t="s">
        <v>22</v>
      </c>
      <c r="F28" s="51">
        <v>1.5999999999999999E-5</v>
      </c>
      <c r="G28" s="67" t="s">
        <v>22</v>
      </c>
      <c r="H28" s="51">
        <v>1.5999999999999999E-5</v>
      </c>
      <c r="I28" s="67" t="s">
        <v>22</v>
      </c>
      <c r="J28" s="51">
        <v>1.5999999999999999E-5</v>
      </c>
      <c r="K28" s="65">
        <f>IF('Input-Output'!$E$16&gt;0,Calculations!$D$10*IF(Calculations!$C$147=1,0,IF(Calculations!$C$147=2,Calculations!F28/1000000*0.4536,IF($C$147=3,Calculations!H28/1000000*0.4536,Calculations!J28/1000000*0.4536))),$H$10*IF(Calculations!$C$147=1,0,IF(Calculations!$C$147=2,Calculations!F28/1000000*0.4536,IF($C$147=3,Calculations!H28/1000000*0.4536,Calculations!J28/1000000*0.4536))))</f>
        <v>0</v>
      </c>
      <c r="L28" s="53" t="s">
        <v>120</v>
      </c>
      <c r="M28" s="63" t="s">
        <v>132</v>
      </c>
    </row>
    <row r="29" spans="3:13" hidden="1">
      <c r="C29" s="54" t="s">
        <v>25</v>
      </c>
      <c r="D29" s="48" t="s">
        <v>26</v>
      </c>
      <c r="E29" s="67" t="s">
        <v>22</v>
      </c>
      <c r="F29" s="51">
        <v>1.7999999999999999E-6</v>
      </c>
      <c r="G29" s="67" t="s">
        <v>22</v>
      </c>
      <c r="H29" s="51">
        <v>1.7999999999999999E-6</v>
      </c>
      <c r="I29" s="67" t="s">
        <v>22</v>
      </c>
      <c r="J29" s="51">
        <v>1.7999999999999999E-6</v>
      </c>
      <c r="K29" s="65">
        <f>IF('Input-Output'!$E$16&gt;0,Calculations!$D$10*IF(Calculations!$C$147=1,0,IF(Calculations!$C$147=2,Calculations!F29/1000000*0.4536,IF($C$147=3,Calculations!H29/1000000*0.4536,Calculations!J29/1000000*0.4536))),$H$10*IF(Calculations!$C$147=1,0,IF(Calculations!$C$147=2,Calculations!F29/1000000*0.4536,IF($C$147=3,Calculations!H29/1000000*0.4536,Calculations!J29/1000000*0.4536))))</f>
        <v>0</v>
      </c>
      <c r="L29" s="53" t="s">
        <v>120</v>
      </c>
      <c r="M29" s="63" t="s">
        <v>132</v>
      </c>
    </row>
    <row r="30" spans="3:13" hidden="1">
      <c r="C30" s="57" t="s">
        <v>27</v>
      </c>
      <c r="D30" s="48" t="s">
        <v>106</v>
      </c>
      <c r="E30" s="67" t="s">
        <v>22</v>
      </c>
      <c r="F30" s="51">
        <v>1.7999999999999999E-6</v>
      </c>
      <c r="G30" s="67" t="s">
        <v>22</v>
      </c>
      <c r="H30" s="51">
        <v>1.7999999999999999E-6</v>
      </c>
      <c r="I30" s="67" t="s">
        <v>22</v>
      </c>
      <c r="J30" s="51">
        <v>1.7999999999999999E-6</v>
      </c>
      <c r="K30" s="65">
        <f>IF('Input-Output'!$E$16&gt;0,Calculations!$D$10*IF(Calculations!$C$147=1,0,IF(Calculations!$C$147=2,Calculations!F30/1000000*0.4536,IF($C$147=3,Calculations!H30/1000000*0.4536,Calculations!J30/1000000*0.4536))),$H$10*IF(Calculations!$C$147=1,0,IF(Calculations!$C$147=2,Calculations!F30/1000000*0.4536,IF($C$147=3,Calculations!H30/1000000*0.4536,Calculations!J30/1000000*0.4536))))</f>
        <v>0</v>
      </c>
      <c r="L30" s="53" t="s">
        <v>120</v>
      </c>
      <c r="M30" s="63" t="s">
        <v>132</v>
      </c>
    </row>
    <row r="31" spans="3:13" hidden="1">
      <c r="C31" s="54" t="s">
        <v>28</v>
      </c>
      <c r="D31" s="48" t="s">
        <v>29</v>
      </c>
      <c r="E31" s="67" t="s">
        <v>22</v>
      </c>
      <c r="F31" s="51">
        <v>2.3999999999999999E-6</v>
      </c>
      <c r="G31" s="67" t="s">
        <v>22</v>
      </c>
      <c r="H31" s="51">
        <v>2.3999999999999999E-6</v>
      </c>
      <c r="I31" s="67" t="s">
        <v>22</v>
      </c>
      <c r="J31" s="51">
        <v>2.3999999999999999E-6</v>
      </c>
      <c r="K31" s="65">
        <f>IF('Input-Output'!$E$16&gt;0,Calculations!$D$10*IF(Calculations!$C$147=1,0,IF(Calculations!$C$147=2,Calculations!F31/1000000*0.4536,IF($C$147=3,Calculations!H31/1000000*0.4536,Calculations!J31/1000000*0.4536))),$H$10*IF(Calculations!$C$147=1,0,IF(Calculations!$C$147=2,Calculations!F31/1000000*0.4536,IF($C$147=3,Calculations!H31/1000000*0.4536,Calculations!J31/1000000*0.4536))))</f>
        <v>0</v>
      </c>
      <c r="L31" s="53" t="s">
        <v>120</v>
      </c>
      <c r="M31" s="63"/>
    </row>
    <row r="32" spans="3:13" hidden="1">
      <c r="C32" s="54" t="s">
        <v>133</v>
      </c>
      <c r="D32" s="48" t="s">
        <v>30</v>
      </c>
      <c r="E32" s="67" t="s">
        <v>22</v>
      </c>
      <c r="F32" s="51">
        <v>1.7999999999999999E-6</v>
      </c>
      <c r="G32" s="67" t="s">
        <v>22</v>
      </c>
      <c r="H32" s="51">
        <v>1.7999999999999999E-6</v>
      </c>
      <c r="I32" s="67" t="s">
        <v>22</v>
      </c>
      <c r="J32" s="51">
        <v>1.7999999999999999E-6</v>
      </c>
      <c r="K32" s="65">
        <f>IF('Input-Output'!$E$16&gt;0,Calculations!$D$10*IF(Calculations!$C$147=1,0,IF(Calculations!$C$147=2,Calculations!F32/1000000*0.4536,IF($C$147=3,Calculations!H32/1000000*0.4536,Calculations!J32/1000000*0.4536))),$H$10*IF(Calculations!$C$147=1,0,IF(Calculations!$C$147=2,Calculations!F32/1000000*0.4536,IF($C$147=3,Calculations!H32/1000000*0.4536,Calculations!J32/1000000*0.4536))))</f>
        <v>0</v>
      </c>
      <c r="L32" s="53" t="s">
        <v>120</v>
      </c>
      <c r="M32" s="63" t="s">
        <v>132</v>
      </c>
    </row>
    <row r="33" spans="3:13">
      <c r="C33" s="54" t="s">
        <v>31</v>
      </c>
      <c r="D33" s="48" t="s">
        <v>32</v>
      </c>
      <c r="E33" s="64"/>
      <c r="F33" s="51">
        <v>2.0999999999999999E-3</v>
      </c>
      <c r="G33" s="64"/>
      <c r="H33" s="51">
        <v>2.0999999999999999E-3</v>
      </c>
      <c r="I33" s="64"/>
      <c r="J33" s="51">
        <v>2.0999999999999999E-3</v>
      </c>
      <c r="K33" s="65">
        <f>IF('Input-Output'!$E$16&gt;0,Calculations!$D$10*IF(Calculations!$C$147=1,0,IF(Calculations!$C$147=2,Calculations!F33/1000000*0.4536,IF($C$147=3,Calculations!H33/1000000*0.4536,Calculations!J33/1000000*0.4536))),$H$10*IF(Calculations!$C$147=1,0,IF(Calculations!$C$147=2,Calculations!F33/1000000*0.4536,IF($C$147=3,Calculations!H33/1000000*0.4536,Calculations!J33/1000000*0.4536))))</f>
        <v>0</v>
      </c>
      <c r="L33" s="53" t="s">
        <v>112</v>
      </c>
      <c r="M33" s="63"/>
    </row>
    <row r="34" spans="3:13">
      <c r="C34" s="54" t="s">
        <v>33</v>
      </c>
      <c r="D34" s="48" t="s">
        <v>34</v>
      </c>
      <c r="E34" s="67" t="s">
        <v>22</v>
      </c>
      <c r="F34" s="51">
        <v>1.1999999999999999E-6</v>
      </c>
      <c r="G34" s="67" t="s">
        <v>22</v>
      </c>
      <c r="H34" s="51">
        <v>1.1999999999999999E-6</v>
      </c>
      <c r="I34" s="67" t="s">
        <v>22</v>
      </c>
      <c r="J34" s="51">
        <v>1.1999999999999999E-6</v>
      </c>
      <c r="K34" s="65">
        <f>IF('Input-Output'!$E$16&gt;0,Calculations!$D$10*IF(Calculations!$C$147=1,0,IF(Calculations!$C$147=2,Calculations!F34/1000000*0.4536,IF($C$147=3,Calculations!H34/1000000*0.4536,Calculations!J34/1000000*0.4536))),$H$10*IF(Calculations!$C$147=1,0,IF(Calculations!$C$147=2,Calculations!F34/1000000*0.4536,IF($C$147=3,Calculations!H34/1000000*0.4536,Calculations!J34/1000000*0.4536))))</f>
        <v>0</v>
      </c>
      <c r="L34" s="53" t="s">
        <v>120</v>
      </c>
      <c r="M34" s="63" t="s">
        <v>132</v>
      </c>
    </row>
    <row r="35" spans="3:13">
      <c r="C35" s="54" t="s">
        <v>35</v>
      </c>
      <c r="D35" s="48" t="s">
        <v>36</v>
      </c>
      <c r="E35" s="67" t="s">
        <v>22</v>
      </c>
      <c r="F35" s="51">
        <v>1.7999999999999999E-6</v>
      </c>
      <c r="G35" s="67" t="s">
        <v>22</v>
      </c>
      <c r="H35" s="51">
        <v>1.7999999999999999E-6</v>
      </c>
      <c r="I35" s="67" t="s">
        <v>22</v>
      </c>
      <c r="J35" s="51">
        <v>1.7999999999999999E-6</v>
      </c>
      <c r="K35" s="65">
        <f>IF('Input-Output'!$E$16&gt;0,Calculations!$D$10*IF(Calculations!$C$147=1,0,IF(Calculations!$C$147=2,Calculations!F35/1000000*0.4536,IF($C$147=3,Calculations!H35/1000000*0.4536,Calculations!J35/1000000*0.4536))),$H$10*IF(Calculations!$C$147=1,0,IF(Calculations!$C$147=2,Calculations!F35/1000000*0.4536,IF($C$147=3,Calculations!H35/1000000*0.4536,Calculations!J35/1000000*0.4536))))</f>
        <v>0</v>
      </c>
      <c r="L35" s="53" t="s">
        <v>120</v>
      </c>
      <c r="M35" s="63" t="s">
        <v>132</v>
      </c>
    </row>
    <row r="36" spans="3:13">
      <c r="C36" s="54" t="s">
        <v>37</v>
      </c>
      <c r="D36" s="48" t="s">
        <v>38</v>
      </c>
      <c r="E36" s="67" t="s">
        <v>22</v>
      </c>
      <c r="F36" s="51">
        <v>1.1999999999999999E-6</v>
      </c>
      <c r="G36" s="67" t="s">
        <v>22</v>
      </c>
      <c r="H36" s="51">
        <v>1.1999999999999999E-6</v>
      </c>
      <c r="I36" s="67" t="s">
        <v>22</v>
      </c>
      <c r="J36" s="51">
        <v>1.1999999999999999E-6</v>
      </c>
      <c r="K36" s="65">
        <f>IF('Input-Output'!$E$16&gt;0,Calculations!$D$10*IF(Calculations!$C$147=1,0,IF(Calculations!$C$147=2,Calculations!F36/1000000*0.4536,IF($C$147=3,Calculations!H36/1000000*0.4536,Calculations!J36/1000000*0.4536))),$H$10*IF(Calculations!$C$147=1,0,IF(Calculations!$C$147=2,Calculations!F36/1000000*0.4536,IF($C$147=3,Calculations!H36/1000000*0.4536,Calculations!J36/1000000*0.4536))))</f>
        <v>0</v>
      </c>
      <c r="L36" s="53" t="s">
        <v>120</v>
      </c>
      <c r="M36" s="63" t="s">
        <v>132</v>
      </c>
    </row>
    <row r="37" spans="3:13">
      <c r="C37" s="120" t="s">
        <v>148</v>
      </c>
      <c r="D37" s="121" t="s">
        <v>149</v>
      </c>
      <c r="E37" s="67" t="s">
        <v>22</v>
      </c>
      <c r="F37" s="51">
        <v>1.7999999999999999E-6</v>
      </c>
      <c r="G37" s="67" t="s">
        <v>22</v>
      </c>
      <c r="H37" s="51">
        <v>1.7999999999999999E-6</v>
      </c>
      <c r="I37" s="67" t="s">
        <v>22</v>
      </c>
      <c r="J37" s="51">
        <v>1.7999999999999999E-6</v>
      </c>
      <c r="K37" s="65">
        <f>IF('Input-Output'!$E$16&gt;0,Calculations!$D$10*IF(Calculations!$C$147=1,0,IF(Calculations!$C$147=2,Calculations!F37/1000000*0.4536,IF($C$147=3,Calculations!H37/1000000*0.4536,Calculations!J37/1000000*0.4536))),$H$10*IF(Calculations!$C$147=1,0,IF(Calculations!$C$147=2,Calculations!F37/1000000*0.4536,IF($C$147=3,Calculations!H37/1000000*0.4536,Calculations!J37/1000000*0.4536))))</f>
        <v>0</v>
      </c>
      <c r="L37" s="53" t="s">
        <v>120</v>
      </c>
      <c r="M37" s="63" t="s">
        <v>132</v>
      </c>
    </row>
    <row r="38" spans="3:13">
      <c r="C38" s="54" t="s">
        <v>39</v>
      </c>
      <c r="D38" s="48" t="s">
        <v>40</v>
      </c>
      <c r="E38" s="64"/>
      <c r="F38" s="51">
        <v>2.1</v>
      </c>
      <c r="G38" s="64"/>
      <c r="H38" s="51">
        <v>2.1</v>
      </c>
      <c r="I38" s="64"/>
      <c r="J38" s="51">
        <v>2.1</v>
      </c>
      <c r="K38" s="65">
        <f>IF('Input-Output'!$E$16&gt;0,Calculations!$D$10*IF(Calculations!$C$147=1,0,IF(Calculations!$C$147=2,Calculations!F38/1000000*0.4536,IF($C$147=3,Calculations!H38/1000000*0.4536,Calculations!J38/1000000*0.4536))),$H$10*IF(Calculations!$C$147=1,0,IF(Calculations!$C$147=2,Calculations!F38/1000000*0.4536,IF($C$147=3,Calculations!H38/1000000*0.4536,Calculations!J38/1000000*0.4536))))</f>
        <v>0</v>
      </c>
      <c r="L38" s="53" t="s">
        <v>120</v>
      </c>
      <c r="M38" s="63"/>
    </row>
    <row r="39" spans="3:13">
      <c r="C39" s="54" t="s">
        <v>99</v>
      </c>
      <c r="D39" s="48" t="s">
        <v>41</v>
      </c>
      <c r="E39" s="67" t="s">
        <v>22</v>
      </c>
      <c r="F39" s="51">
        <v>1.7999999999999999E-6</v>
      </c>
      <c r="G39" s="67" t="s">
        <v>22</v>
      </c>
      <c r="H39" s="51">
        <v>1.7999999999999999E-6</v>
      </c>
      <c r="I39" s="67" t="s">
        <v>22</v>
      </c>
      <c r="J39" s="51">
        <v>1.7999999999999999E-6</v>
      </c>
      <c r="K39" s="65">
        <f>IF('Input-Output'!$E$16&gt;0,Calculations!$D$10*IF(Calculations!$C$147=1,0,IF(Calculations!$C$147=2,Calculations!F39/1000000*0.4536,IF($C$147=3,Calculations!H39/1000000*0.4536,Calculations!J39/1000000*0.4536))),$H$10*IF(Calculations!$C$147=1,0,IF(Calculations!$C$147=2,Calculations!F39/1000000*0.4536,IF($C$147=3,Calculations!H39/1000000*0.4536,Calculations!J39/1000000*0.4536))))</f>
        <v>0</v>
      </c>
      <c r="L39" s="53" t="s">
        <v>120</v>
      </c>
      <c r="M39" s="63" t="s">
        <v>132</v>
      </c>
    </row>
    <row r="40" spans="3:13">
      <c r="C40" s="54" t="s">
        <v>42</v>
      </c>
      <c r="D40" s="48" t="s">
        <v>43</v>
      </c>
      <c r="E40" s="67" t="s">
        <v>22</v>
      </c>
      <c r="F40" s="51">
        <v>1.1999999999999999E-6</v>
      </c>
      <c r="G40" s="67" t="s">
        <v>22</v>
      </c>
      <c r="H40" s="51">
        <v>1.1999999999999999E-6</v>
      </c>
      <c r="I40" s="67" t="s">
        <v>22</v>
      </c>
      <c r="J40" s="51">
        <v>1.1999999999999999E-6</v>
      </c>
      <c r="K40" s="65">
        <f>IF('Input-Output'!$E$16&gt;0,Calculations!$D$10*IF(Calculations!$C$147=1,0,IF(Calculations!$C$147=2,Calculations!F40/1000000*0.4536,IF($C$147=3,Calculations!H40/1000000*0.4536,Calculations!J40/1000000*0.4536))),$H$10*IF(Calculations!$C$147=1,0,IF(Calculations!$C$147=2,Calculations!F40/1000000*0.4536,IF($C$147=3,Calculations!H40/1000000*0.4536,Calculations!J40/1000000*0.4536))))</f>
        <v>0</v>
      </c>
      <c r="L40" s="53" t="s">
        <v>120</v>
      </c>
      <c r="M40" s="63" t="s">
        <v>132</v>
      </c>
    </row>
    <row r="41" spans="3:13">
      <c r="C41" s="54" t="s">
        <v>44</v>
      </c>
      <c r="D41" s="48" t="s">
        <v>45</v>
      </c>
      <c r="E41" s="64"/>
      <c r="F41" s="51">
        <v>1.1999999999999999E-3</v>
      </c>
      <c r="G41" s="64"/>
      <c r="H41" s="51">
        <v>1.1999999999999999E-3</v>
      </c>
      <c r="I41" s="64"/>
      <c r="J41" s="51">
        <v>1.1999999999999999E-3</v>
      </c>
      <c r="K41" s="65">
        <f>IF('Input-Output'!$E$16&gt;0,Calculations!$D$10*IF(Calculations!$C$147=1,0,IF(Calculations!$C$147=2,Calculations!F41/1000000*0.4536,IF($C$147=3,Calculations!H41/1000000*0.4536,Calculations!J41/1000000*0.4536))),$H$10*IF(Calculations!$C$147=1,0,IF(Calculations!$C$147=2,Calculations!F41/1000000*0.4536,IF($C$147=3,Calculations!H41/1000000*0.4536,Calculations!J41/1000000*0.4536))))</f>
        <v>0</v>
      </c>
      <c r="L41" s="53" t="s">
        <v>120</v>
      </c>
      <c r="M41" s="63"/>
    </row>
    <row r="42" spans="3:13">
      <c r="C42" s="54" t="s">
        <v>46</v>
      </c>
      <c r="D42" s="48" t="s">
        <v>47</v>
      </c>
      <c r="E42" s="64"/>
      <c r="F42" s="51">
        <v>3.1</v>
      </c>
      <c r="G42" s="64"/>
      <c r="H42" s="51">
        <v>3.1</v>
      </c>
      <c r="I42" s="64"/>
      <c r="J42" s="51">
        <v>3.1</v>
      </c>
      <c r="K42" s="65">
        <f>IF('Input-Output'!$E$16&gt;0,Calculations!$D$10*IF(Calculations!$C$147=1,0,IF(Calculations!$C$147=2,Calculations!F42/1000000*0.4536,IF($C$147=3,Calculations!H42/1000000*0.4536,Calculations!J42/1000000*0.4536))),$H$10*IF(Calculations!$C$147=1,0,IF(Calculations!$C$147=2,Calculations!F42/1000000*0.4536,IF($C$147=3,Calculations!H42/1000000*0.4536,Calculations!J42/1000000*0.4536))))</f>
        <v>0</v>
      </c>
      <c r="L42" s="53" t="s">
        <v>120</v>
      </c>
      <c r="M42" s="63"/>
    </row>
    <row r="43" spans="3:13">
      <c r="C43" s="54" t="s">
        <v>48</v>
      </c>
      <c r="D43" s="48" t="s">
        <v>49</v>
      </c>
      <c r="E43" s="64"/>
      <c r="F43" s="51">
        <v>3.0000000000000001E-6</v>
      </c>
      <c r="G43" s="64"/>
      <c r="H43" s="51">
        <v>3.0000000000000001E-6</v>
      </c>
      <c r="I43" s="64"/>
      <c r="J43" s="51">
        <v>3.0000000000000001E-6</v>
      </c>
      <c r="K43" s="65">
        <f>IF('Input-Output'!$E$16&gt;0,Calculations!$D$10*IF(Calculations!$C$147=1,0,IF(Calculations!$C$147=2,Calculations!F43/1000000*0.4536,IF($C$147=3,Calculations!H43/1000000*0.4536,Calculations!J43/1000000*0.4536))),$H$10*IF(Calculations!$C$147=1,0,IF(Calculations!$C$147=2,Calculations!F43/1000000*0.4536,IF($C$147=3,Calculations!H43/1000000*0.4536,Calculations!J43/1000000*0.4536))))</f>
        <v>0</v>
      </c>
      <c r="L43" s="53" t="s">
        <v>120</v>
      </c>
      <c r="M43" s="63" t="s">
        <v>132</v>
      </c>
    </row>
    <row r="44" spans="3:13">
      <c r="C44" s="54" t="s">
        <v>50</v>
      </c>
      <c r="D44" s="48" t="s">
        <v>51</v>
      </c>
      <c r="E44" s="64"/>
      <c r="F44" s="51">
        <v>2.7999999999999999E-6</v>
      </c>
      <c r="G44" s="64"/>
      <c r="H44" s="51">
        <v>2.7999999999999999E-6</v>
      </c>
      <c r="I44" s="64"/>
      <c r="J44" s="51">
        <v>2.7999999999999999E-6</v>
      </c>
      <c r="K44" s="65">
        <f>IF('Input-Output'!$E$16&gt;0,Calculations!$D$10*IF(Calculations!$C$147=1,0,IF(Calculations!$C$147=2,Calculations!F44/1000000*0.4536,IF($C$147=3,Calculations!H44/1000000*0.4536,Calculations!J44/1000000*0.4536))),$H$10*IF(Calculations!$C$147=1,0,IF(Calculations!$C$147=2,Calculations!F44/1000000*0.4536,IF($C$147=3,Calculations!H44/1000000*0.4536,Calculations!J44/1000000*0.4536))))</f>
        <v>0</v>
      </c>
      <c r="L44" s="53" t="s">
        <v>120</v>
      </c>
      <c r="M44" s="63" t="s">
        <v>132</v>
      </c>
    </row>
    <row r="45" spans="3:13">
      <c r="C45" s="54" t="s">
        <v>52</v>
      </c>
      <c r="D45" s="48" t="s">
        <v>53</v>
      </c>
      <c r="E45" s="64"/>
      <c r="F45" s="51">
        <v>7.4999999999999997E-2</v>
      </c>
      <c r="G45" s="64"/>
      <c r="H45" s="51">
        <v>7.4999999999999997E-2</v>
      </c>
      <c r="I45" s="64"/>
      <c r="J45" s="51">
        <v>7.4999999999999997E-2</v>
      </c>
      <c r="K45" s="65">
        <f>IF('Input-Output'!$E$16&gt;0,Calculations!$D$10*IF(Calculations!$C$147=1,0,IF(Calculations!$C$147=2,Calculations!F45/1000000*0.4536,IF($C$147=3,Calculations!H45/1000000*0.4536,Calculations!J45/1000000*0.4536))),$H$10*IF(Calculations!$C$147=1,0,IF(Calculations!$C$147=2,Calculations!F45/1000000*0.4536,IF($C$147=3,Calculations!H45/1000000*0.4536,Calculations!J45/1000000*0.4536))))</f>
        <v>0</v>
      </c>
      <c r="L45" s="53" t="s">
        <v>112</v>
      </c>
      <c r="M45" s="63"/>
    </row>
    <row r="46" spans="3:13">
      <c r="C46" s="54" t="s">
        <v>54</v>
      </c>
      <c r="D46" s="48" t="s">
        <v>55</v>
      </c>
      <c r="E46" s="64"/>
      <c r="F46" s="51">
        <v>1.8</v>
      </c>
      <c r="G46" s="64"/>
      <c r="H46" s="51">
        <v>1.8</v>
      </c>
      <c r="I46" s="64"/>
      <c r="J46" s="51">
        <v>1.8</v>
      </c>
      <c r="K46" s="65">
        <f>IF('Input-Output'!$E$16&gt;0,Calculations!$D$10*IF(Calculations!$C$147=1,0,IF(Calculations!$C$147=2,Calculations!F46/1000000*0.4536,IF($C$147=3,Calculations!H46/1000000*0.4536,Calculations!J46/1000000*0.4536))),$H$10*IF(Calculations!$C$147=1,0,IF(Calculations!$C$147=2,Calculations!F46/1000000*0.4536,IF($C$147=3,Calculations!H46/1000000*0.4536,Calculations!J46/1000000*0.4536))))</f>
        <v>0</v>
      </c>
      <c r="L46" s="53" t="s">
        <v>120</v>
      </c>
      <c r="M46" s="63"/>
    </row>
    <row r="47" spans="3:13">
      <c r="C47" s="54" t="s">
        <v>56</v>
      </c>
      <c r="D47" s="48" t="s">
        <v>57</v>
      </c>
      <c r="E47" s="67" t="s">
        <v>22</v>
      </c>
      <c r="F47" s="51">
        <v>1.7999999999999999E-6</v>
      </c>
      <c r="G47" s="67" t="s">
        <v>22</v>
      </c>
      <c r="H47" s="51">
        <v>1.7999999999999999E-6</v>
      </c>
      <c r="I47" s="67" t="s">
        <v>22</v>
      </c>
      <c r="J47" s="51">
        <v>1.7999999999999999E-6</v>
      </c>
      <c r="K47" s="65">
        <f>IF('Input-Output'!$E$16&gt;0,Calculations!$D$10*IF(Calculations!$C$147=1,0,IF(Calculations!$C$147=2,Calculations!F47/1000000*0.4536,IF($C$147=3,Calculations!H47/1000000*0.4536,Calculations!J47/1000000*0.4536))),$H$10*IF(Calculations!$C$147=1,0,IF(Calculations!$C$147=2,Calculations!F47/1000000*0.4536,IF($C$147=3,Calculations!H47/1000000*0.4536,Calculations!J47/1000000*0.4536))))</f>
        <v>0</v>
      </c>
      <c r="L47" s="53" t="s">
        <v>120</v>
      </c>
      <c r="M47" s="63" t="s">
        <v>132</v>
      </c>
    </row>
    <row r="48" spans="3:13">
      <c r="C48" s="54" t="s">
        <v>58</v>
      </c>
      <c r="D48" s="48" t="s">
        <v>59</v>
      </c>
      <c r="E48" s="64"/>
      <c r="F48" s="51">
        <v>6.0999999999999997E-4</v>
      </c>
      <c r="G48" s="64"/>
      <c r="H48" s="51">
        <v>6.0999999999999997E-4</v>
      </c>
      <c r="I48" s="64"/>
      <c r="J48" s="51">
        <v>6.0999999999999997E-4</v>
      </c>
      <c r="K48" s="65">
        <f>IF('Input-Output'!$E$16&gt;0,Calculations!$D$10*IF(Calculations!$C$147=1,0,IF(Calculations!$C$147=2,Calculations!F48/1000000*0.4536,IF($C$147=3,Calculations!H48/1000000*0.4536,Calculations!J48/1000000*0.4536))),$H$10*IF(Calculations!$C$147=1,0,IF(Calculations!$C$147=2,Calculations!F48/1000000*0.4536,IF($C$147=3,Calculations!H48/1000000*0.4536,Calculations!J48/1000000*0.4536))))</f>
        <v>0</v>
      </c>
      <c r="L48" s="53" t="s">
        <v>120</v>
      </c>
      <c r="M48" s="63"/>
    </row>
    <row r="49" spans="3:13">
      <c r="C49" s="54" t="s">
        <v>60</v>
      </c>
      <c r="D49" s="48" t="s">
        <v>61</v>
      </c>
      <c r="E49" s="64"/>
      <c r="F49" s="51">
        <v>2.6</v>
      </c>
      <c r="G49" s="64"/>
      <c r="H49" s="51">
        <v>2.6</v>
      </c>
      <c r="I49" s="64"/>
      <c r="J49" s="51">
        <v>2.6</v>
      </c>
      <c r="K49" s="65">
        <f>IF('Input-Output'!$E$16&gt;0,Calculations!$D$10*IF(Calculations!$C$147=1,0,IF(Calculations!$C$147=2,Calculations!F49/1000000*0.4536,IF($C$147=3,Calculations!H49/1000000*0.4536,Calculations!J49/1000000*0.4536))),$H$10*IF(Calculations!$C$147=1,0,IF(Calculations!$C$147=2,Calculations!F49/1000000*0.4536,IF($C$147=3,Calculations!H49/1000000*0.4536,Calculations!J49/1000000*0.4536))))</f>
        <v>0</v>
      </c>
      <c r="L49" s="53" t="s">
        <v>120</v>
      </c>
      <c r="M49" s="63"/>
    </row>
    <row r="50" spans="3:13">
      <c r="C50" s="54" t="s">
        <v>62</v>
      </c>
      <c r="D50" s="48" t="s">
        <v>63</v>
      </c>
      <c r="E50" s="64"/>
      <c r="F50" s="51">
        <v>1.7E-5</v>
      </c>
      <c r="G50" s="64"/>
      <c r="H50" s="51">
        <v>1.7E-5</v>
      </c>
      <c r="I50" s="64"/>
      <c r="J50" s="51">
        <v>1.7E-5</v>
      </c>
      <c r="K50" s="65">
        <f>IF('Input-Output'!$E$16&gt;0,Calculations!$D$10*IF(Calculations!$C$147=1,0,IF(Calculations!$C$147=2,Calculations!F50/1000000*0.4536,IF($C$147=3,Calculations!H50/1000000*0.4536,Calculations!J50/1000000*0.4536))),$H$10*IF(Calculations!$C$147=1,0,IF(Calculations!$C$147=2,Calculations!F50/1000000*0.4536,IF($C$147=3,Calculations!H50/1000000*0.4536,Calculations!J50/1000000*0.4536))))</f>
        <v>0</v>
      </c>
      <c r="L50" s="53" t="s">
        <v>119</v>
      </c>
      <c r="M50" s="63" t="s">
        <v>132</v>
      </c>
    </row>
    <row r="51" spans="3:13">
      <c r="C51" s="54" t="s">
        <v>64</v>
      </c>
      <c r="D51" s="48" t="s">
        <v>65</v>
      </c>
      <c r="E51" s="64"/>
      <c r="F51" s="51">
        <v>1.6</v>
      </c>
      <c r="G51" s="64"/>
      <c r="H51" s="51">
        <v>1.6</v>
      </c>
      <c r="I51" s="64"/>
      <c r="J51" s="51">
        <v>1.6</v>
      </c>
      <c r="K51" s="65">
        <f>IF('Input-Output'!$E$16&gt;0,Calculations!$D$10*IF(Calculations!$C$147=1,0,IF(Calculations!$C$147=2,Calculations!F51/1000000*0.4536,IF($C$147=3,Calculations!H51/1000000*0.4536,Calculations!J51/1000000*0.4536))),$H$10*IF(Calculations!$C$147=1,0,IF(Calculations!$C$147=2,Calculations!F51/1000000*0.4536,IF($C$147=3,Calculations!H51/1000000*0.4536,Calculations!J51/1000000*0.4536))))</f>
        <v>0</v>
      </c>
      <c r="L51" s="53" t="s">
        <v>120</v>
      </c>
      <c r="M51" s="63"/>
    </row>
    <row r="52" spans="3:13">
      <c r="C52" s="54" t="s">
        <v>66</v>
      </c>
      <c r="D52" s="48" t="s">
        <v>67</v>
      </c>
      <c r="E52" s="64"/>
      <c r="F52" s="51">
        <v>5.0000000000000004E-6</v>
      </c>
      <c r="G52" s="64"/>
      <c r="H52" s="244">
        <v>5.0000000000000004E-6</v>
      </c>
      <c r="I52" s="64"/>
      <c r="J52" s="244">
        <v>5.0000000000000004E-6</v>
      </c>
      <c r="K52" s="65">
        <f>IF('Input-Output'!$E$16&gt;0,Calculations!$D$10*IF(Calculations!$C$147=1,0,IF(Calculations!$C$147=2,Calculations!F52/1000000*0.4536,IF($C$147=3,Calculations!H52/1000000*0.4536,Calculations!J52/1000000*0.4536))),$H$10*IF(Calculations!$C$147=1,0,IF(Calculations!$C$147=2,Calculations!F52/1000000*0.4536,IF($C$147=3,Calculations!H52/1000000*0.4536,Calculations!J52/1000000*0.4536))))</f>
        <v>0</v>
      </c>
      <c r="L52" s="53" t="s">
        <v>120</v>
      </c>
      <c r="M52" s="63" t="s">
        <v>132</v>
      </c>
    </row>
    <row r="53" spans="3:13">
      <c r="C53" s="54" t="s">
        <v>68</v>
      </c>
      <c r="D53" s="48" t="s">
        <v>69</v>
      </c>
      <c r="E53" s="64"/>
      <c r="F53" s="51">
        <v>3.3999999999999998E-3</v>
      </c>
      <c r="G53" s="64"/>
      <c r="H53" s="51">
        <v>3.3999999999999998E-3</v>
      </c>
      <c r="I53" s="64"/>
      <c r="J53" s="51">
        <v>3.3999999999999998E-3</v>
      </c>
      <c r="K53" s="65">
        <f>IF('Input-Output'!$E$16&gt;0,Calculations!$D$10*IF(Calculations!$C$147=1,0,IF(Calculations!$C$147=2,Calculations!F53/1000000*0.4536,IF($C$147=3,Calculations!H53/1000000*0.4536,Calculations!J53/1000000*0.4536))),$H$10*IF(Calculations!$C$147=1,0,IF(Calculations!$C$147=2,Calculations!F53/1000000*0.4536,IF($C$147=3,Calculations!H53/1000000*0.4536,Calculations!J53/1000000*0.4536))))</f>
        <v>0</v>
      </c>
      <c r="L53" s="53" t="s">
        <v>121</v>
      </c>
      <c r="M53" s="63"/>
    </row>
    <row r="54" spans="3:13">
      <c r="C54" s="54" t="s">
        <v>134</v>
      </c>
      <c r="D54" s="48" t="s">
        <v>135</v>
      </c>
      <c r="E54" s="64"/>
      <c r="F54" s="51" t="s">
        <v>135</v>
      </c>
      <c r="G54" s="64"/>
      <c r="H54" s="51" t="s">
        <v>135</v>
      </c>
      <c r="I54" s="64"/>
      <c r="J54" s="51" t="s">
        <v>135</v>
      </c>
      <c r="K54" s="69">
        <f>SUMIF(M26:M53,M54,K26:K53)</f>
        <v>0</v>
      </c>
      <c r="L54" s="53" t="s">
        <v>120</v>
      </c>
      <c r="M54" s="63" t="s">
        <v>132</v>
      </c>
    </row>
    <row r="55" spans="3:13">
      <c r="C55" s="54" t="s">
        <v>70</v>
      </c>
      <c r="D55" s="48" t="s">
        <v>71</v>
      </c>
      <c r="E55" s="67"/>
      <c r="F55" s="51">
        <v>2.0000000000000001E-4</v>
      </c>
      <c r="G55" s="67"/>
      <c r="H55" s="51">
        <v>2.0000000000000001E-4</v>
      </c>
      <c r="I55" s="67"/>
      <c r="J55" s="51">
        <v>2.0000000000000001E-4</v>
      </c>
      <c r="K55" s="69">
        <f>IF('Input-Output'!$E$16&gt;0,Calculations!$D$10*IF(Calculations!$C$147=1,0,IF(Calculations!$C$147=2,Calculations!F55/1000000*0.4536,IF($C$147=3,Calculations!H55/1000000*0.4536,Calculations!J55/1000000*0.4536))),$H$10*IF(Calculations!$C$147=1,0,IF(Calculations!$C$147=2,Calculations!F55/1000000*0.4536,IF($C$147=3,Calculations!H55/1000000*0.4536,Calculations!J55/1000000*0.4536))))</f>
        <v>0</v>
      </c>
      <c r="L55" s="53" t="s">
        <v>120</v>
      </c>
      <c r="M55" s="44"/>
    </row>
    <row r="56" spans="3:13">
      <c r="C56" s="54" t="s">
        <v>72</v>
      </c>
      <c r="D56" s="48" t="s">
        <v>73</v>
      </c>
      <c r="E56" s="67"/>
      <c r="F56" s="51">
        <v>4.4000000000000003E-3</v>
      </c>
      <c r="G56" s="67"/>
      <c r="H56" s="51">
        <v>4.4000000000000003E-3</v>
      </c>
      <c r="I56" s="67"/>
      <c r="J56" s="51">
        <v>4.4000000000000003E-3</v>
      </c>
      <c r="K56" s="69">
        <f>IF('Input-Output'!$E$16&gt;0,Calculations!$D$10*IF(Calculations!$C$147=1,0,IF(Calculations!$C$147=2,Calculations!F56/1000000*0.4536,IF($C$147=3,Calculations!H56/1000000*0.4536,Calculations!J56/1000000*0.4536))),$H$10*IF(Calculations!$C$147=1,0,IF(Calculations!$C$147=2,Calculations!F56/1000000*0.4536,IF($C$147=3,Calculations!H56/1000000*0.4536,Calculations!J56/1000000*0.4536))))</f>
        <v>0</v>
      </c>
      <c r="L56" s="53" t="s">
        <v>119</v>
      </c>
      <c r="M56" s="44"/>
    </row>
    <row r="57" spans="3:13">
      <c r="C57" s="54" t="s">
        <v>74</v>
      </c>
      <c r="D57" s="48" t="s">
        <v>75</v>
      </c>
      <c r="E57" s="67" t="s">
        <v>22</v>
      </c>
      <c r="F57" s="51">
        <v>1.2E-5</v>
      </c>
      <c r="G57" s="67" t="s">
        <v>22</v>
      </c>
      <c r="H57" s="51">
        <v>1.2E-5</v>
      </c>
      <c r="I57" s="67" t="s">
        <v>22</v>
      </c>
      <c r="J57" s="51">
        <v>1.2E-5</v>
      </c>
      <c r="K57" s="69">
        <f>IF('Input-Output'!$E$16&gt;0,Calculations!$D$10*IF(Calculations!$C$147=1,0,IF(Calculations!$C$147=2,Calculations!F57/1000000*0.4536,IF($C$147=3,Calculations!H57/1000000*0.4536,Calculations!J57/1000000*0.4536))),$H$10*IF(Calculations!$C$147=1,0,IF(Calculations!$C$147=2,Calculations!F57/1000000*0.4536,IF($C$147=3,Calculations!H57/1000000*0.4536,Calculations!J57/1000000*0.4536))))</f>
        <v>0</v>
      </c>
      <c r="L57" s="53" t="s">
        <v>120</v>
      </c>
      <c r="M57" s="44"/>
    </row>
    <row r="58" spans="3:13">
      <c r="C58" s="54" t="s">
        <v>76</v>
      </c>
      <c r="D58" s="48" t="s">
        <v>77</v>
      </c>
      <c r="E58" s="67"/>
      <c r="F58" s="51">
        <v>1.1000000000000001E-3</v>
      </c>
      <c r="G58" s="67"/>
      <c r="H58" s="51">
        <v>1.1000000000000001E-3</v>
      </c>
      <c r="I58" s="67"/>
      <c r="J58" s="51">
        <v>1.1000000000000001E-3</v>
      </c>
      <c r="K58" s="69">
        <f>IF('Input-Output'!$E$16&gt;0,Calculations!$D$10*IF(Calculations!$C$147=1,0,IF(Calculations!$C$147=2,Calculations!F58/1000000*0.4536,IF($C$147=3,Calculations!H58/1000000*0.4536,Calculations!J58/1000000*0.4536))),$H$10*IF(Calculations!$C$147=1,0,IF(Calculations!$C$147=2,Calculations!F58/1000000*0.4536,IF($C$147=3,Calculations!H58/1000000*0.4536,Calculations!J58/1000000*0.4536))))</f>
        <v>0</v>
      </c>
      <c r="L58" s="53" t="s">
        <v>119</v>
      </c>
      <c r="M58" s="44"/>
    </row>
    <row r="59" spans="3:13">
      <c r="C59" s="54" t="s">
        <v>136</v>
      </c>
      <c r="D59" s="48" t="s">
        <v>135</v>
      </c>
      <c r="E59" s="67"/>
      <c r="F59" s="51">
        <v>1.4E-3</v>
      </c>
      <c r="G59" s="67"/>
      <c r="H59" s="51">
        <v>1.4E-3</v>
      </c>
      <c r="I59" s="67"/>
      <c r="J59" s="51">
        <v>1.4E-3</v>
      </c>
      <c r="K59" s="69">
        <f>IF('Input-Output'!$E$16&gt;0,Calculations!$D$10*IF(Calculations!$C$147=1,0,IF(Calculations!$C$147=2,Calculations!F59/1000000*0.4536,IF($C$147=3,Calculations!H59/1000000*0.4536,Calculations!J59/1000000*0.4536))),$H$10*IF(Calculations!$C$147=1,0,IF(Calculations!$C$147=2,Calculations!F59/1000000*0.4536,IF($C$147=3,Calculations!H59/1000000*0.4536,Calculations!J59/1000000*0.4536))))</f>
        <v>0</v>
      </c>
      <c r="L59" s="53" t="s">
        <v>119</v>
      </c>
      <c r="M59" s="44"/>
    </row>
    <row r="60" spans="3:13">
      <c r="C60" s="54" t="s">
        <v>78</v>
      </c>
      <c r="D60" s="48" t="s">
        <v>79</v>
      </c>
      <c r="E60" s="67"/>
      <c r="F60" s="51">
        <v>8.3999999999999995E-5</v>
      </c>
      <c r="G60" s="67"/>
      <c r="H60" s="51">
        <v>8.3999999999999995E-5</v>
      </c>
      <c r="I60" s="67"/>
      <c r="J60" s="51">
        <v>8.3999999999999995E-5</v>
      </c>
      <c r="K60" s="69">
        <f>IF('Input-Output'!$E$16&gt;0,Calculations!$D$10*IF(Calculations!$C$147=1,0,IF(Calculations!$C$147=2,Calculations!F60/1000000*0.4536,IF($C$147=3,Calculations!H60/1000000*0.4536,Calculations!J60/1000000*0.4536))),$H$10*IF(Calculations!$C$147=1,0,IF(Calculations!$C$147=2,Calculations!F60/1000000*0.4536,IF($C$147=3,Calculations!H60/1000000*0.4536,Calculations!J60/1000000*0.4536))))</f>
        <v>0</v>
      </c>
      <c r="L60" s="53" t="s">
        <v>119</v>
      </c>
      <c r="M60" s="44"/>
    </row>
    <row r="61" spans="3:13">
      <c r="C61" s="54" t="s">
        <v>80</v>
      </c>
      <c r="D61" s="48" t="s">
        <v>81</v>
      </c>
      <c r="E61" s="67"/>
      <c r="F61" s="51">
        <v>8.4999999999999995E-4</v>
      </c>
      <c r="G61" s="67"/>
      <c r="H61" s="51">
        <v>8.4999999999999995E-4</v>
      </c>
      <c r="I61" s="67"/>
      <c r="J61" s="51">
        <v>8.4999999999999995E-4</v>
      </c>
      <c r="K61" s="69">
        <f>IF('Input-Output'!$E$16&gt;0,Calculations!$D$10*IF(Calculations!$C$147=1,0,IF(Calculations!$C$147=2,Calculations!F61/1000000*0.4536,IF($C$147=3,Calculations!H61/1000000*0.4536,Calculations!J61/1000000*0.4536))),$H$10*IF(Calculations!$C$147=1,0,IF(Calculations!$C$147=2,Calculations!F61/1000000*0.4536,IF($C$147=3,Calculations!H61/1000000*0.4536,Calculations!J61/1000000*0.4536))))</f>
        <v>0</v>
      </c>
      <c r="L61" s="53" t="s">
        <v>121</v>
      </c>
      <c r="M61" s="44"/>
    </row>
    <row r="62" spans="3:13">
      <c r="C62" s="54" t="s">
        <v>82</v>
      </c>
      <c r="D62" s="48" t="s">
        <v>83</v>
      </c>
      <c r="E62" s="67"/>
      <c r="F62" s="51">
        <v>3.8000000000000002E-4</v>
      </c>
      <c r="G62" s="67"/>
      <c r="H62" s="51">
        <v>3.8000000000000002E-4</v>
      </c>
      <c r="I62" s="67"/>
      <c r="J62" s="51">
        <v>3.8000000000000002E-4</v>
      </c>
      <c r="K62" s="69">
        <f>IF('Input-Output'!$E$16&gt;0,Calculations!$D$10*IF(Calculations!$C$147=1,0,IF(Calculations!$C$147=2,Calculations!F62/1000000*0.4536,IF($C$147=3,Calculations!H62/1000000*0.4536,Calculations!J62/1000000*0.4536))),$H$10*IF(Calculations!$C$147=1,0,IF(Calculations!$C$147=2,Calculations!F62/1000000*0.4536,IF($C$147=3,Calculations!H62/1000000*0.4536,Calculations!J62/1000000*0.4536))))</f>
        <v>0</v>
      </c>
      <c r="L62" s="53" t="s">
        <v>119</v>
      </c>
      <c r="M62" s="44"/>
    </row>
    <row r="63" spans="3:13">
      <c r="C63" s="54" t="s">
        <v>84</v>
      </c>
      <c r="D63" s="48" t="s">
        <v>85</v>
      </c>
      <c r="E63" s="67"/>
      <c r="F63" s="51">
        <v>2.5999999999999998E-4</v>
      </c>
      <c r="G63" s="67"/>
      <c r="H63" s="51">
        <v>2.5999999999999998E-4</v>
      </c>
      <c r="I63" s="67"/>
      <c r="J63" s="51">
        <v>2.5999999999999998E-4</v>
      </c>
      <c r="K63" s="69">
        <f>IF('Input-Output'!$E$16&gt;0,Calculations!$D$10*IF(Calculations!$C$147=1,0,IF(Calculations!$C$147=2,Calculations!F63/1000000*0.4536,IF($C$147=3,Calculations!H63/1000000*0.4536,Calculations!J63/1000000*0.4536))),$H$10*IF(Calculations!$C$147=1,0,IF(Calculations!$C$147=2,Calculations!F63/1000000*0.4536,IF($C$147=3,Calculations!H63/1000000*0.4536,Calculations!J63/1000000*0.4536))))</f>
        <v>0</v>
      </c>
      <c r="L63" s="53" t="s">
        <v>119</v>
      </c>
      <c r="M63" s="44"/>
    </row>
    <row r="64" spans="3:13">
      <c r="C64" s="54" t="s">
        <v>86</v>
      </c>
      <c r="D64" s="48" t="s">
        <v>87</v>
      </c>
      <c r="E64" s="67"/>
      <c r="F64" s="51">
        <v>1.1000000000000001E-3</v>
      </c>
      <c r="G64" s="67"/>
      <c r="H64" s="51">
        <v>1.1000000000000001E-3</v>
      </c>
      <c r="I64" s="67"/>
      <c r="J64" s="51">
        <v>1.1000000000000001E-3</v>
      </c>
      <c r="K64" s="69">
        <f>IF('Input-Output'!$E$16&gt;0,Calculations!$D$10*IF(Calculations!$C$147=1,0,IF(Calculations!$C$147=2,Calculations!F64/1000000*0.4536,IF($C$147=3,Calculations!H64/1000000*0.4536,Calculations!J64/1000000*0.4536))),$H$10*IF(Calculations!$C$147=1,0,IF(Calculations!$C$147=2,Calculations!F64/1000000*0.4536,IF($C$147=3,Calculations!H64/1000000*0.4536,Calculations!J64/1000000*0.4536))))</f>
        <v>0</v>
      </c>
      <c r="L64" s="53" t="s">
        <v>119</v>
      </c>
      <c r="M64" s="44"/>
    </row>
    <row r="65" spans="1:25">
      <c r="C65" s="54" t="s">
        <v>88</v>
      </c>
      <c r="D65" s="48" t="s">
        <v>89</v>
      </c>
      <c r="E65" s="67"/>
      <c r="F65" s="51">
        <v>2.0999999999999999E-3</v>
      </c>
      <c r="G65" s="67"/>
      <c r="H65" s="51">
        <v>2.0999999999999999E-3</v>
      </c>
      <c r="I65" s="67"/>
      <c r="J65" s="51">
        <v>2.0999999999999999E-3</v>
      </c>
      <c r="K65" s="69">
        <f>IF('Input-Output'!$E$16&gt;0,Calculations!$D$10*IF(Calculations!$C$147=1,0,IF(Calculations!$C$147=2,Calculations!F65/1000000*0.4536,IF($C$147=3,Calculations!H65/1000000*0.4536,Calculations!J65/1000000*0.4536))),$H$10*IF(Calculations!$C$147=1,0,IF(Calculations!$C$147=2,Calculations!F65/1000000*0.4536,IF($C$147=3,Calculations!H65/1000000*0.4536,Calculations!J65/1000000*0.4536))))</f>
        <v>0</v>
      </c>
      <c r="L65" s="53" t="s">
        <v>121</v>
      </c>
      <c r="M65" s="44"/>
    </row>
    <row r="66" spans="1:25">
      <c r="C66" s="54" t="s">
        <v>90</v>
      </c>
      <c r="D66" s="48" t="s">
        <v>91</v>
      </c>
      <c r="E66" s="67" t="s">
        <v>22</v>
      </c>
      <c r="F66" s="51">
        <v>2.4000000000000001E-5</v>
      </c>
      <c r="G66" s="67" t="s">
        <v>22</v>
      </c>
      <c r="H66" s="51">
        <v>2.4000000000000001E-5</v>
      </c>
      <c r="I66" s="67" t="s">
        <v>22</v>
      </c>
      <c r="J66" s="51">
        <v>2.4000000000000001E-5</v>
      </c>
      <c r="K66" s="69">
        <f>IF('Input-Output'!$E$16&gt;0,Calculations!$D$10*IF(Calculations!$C$147=1,0,IF(Calculations!$C$147=2,Calculations!F66/1000000*0.4536,IF($C$147=3,Calculations!H66/1000000*0.4536,Calculations!J66/1000000*0.4536))),$H$10*IF(Calculations!$C$147=1,0,IF(Calculations!$C$147=2,Calculations!F66/1000000*0.4536,IF($C$147=3,Calculations!H66/1000000*0.4536,Calculations!J66/1000000*0.4536))))</f>
        <v>0</v>
      </c>
      <c r="L66" s="53" t="s">
        <v>120</v>
      </c>
      <c r="M66" s="44"/>
    </row>
    <row r="67" spans="1:25">
      <c r="C67" s="54" t="s">
        <v>92</v>
      </c>
      <c r="D67" s="48" t="s">
        <v>105</v>
      </c>
      <c r="E67" s="67"/>
      <c r="F67" s="51">
        <v>2.3E-3</v>
      </c>
      <c r="G67" s="67"/>
      <c r="H67" s="51">
        <v>2.3E-3</v>
      </c>
      <c r="I67" s="67"/>
      <c r="J67" s="51">
        <v>2.3E-3</v>
      </c>
      <c r="K67" s="69">
        <f>IF('Input-Output'!$E$16&gt;0,Calculations!$D$10*IF(Calculations!$C$147=1,0,IF(Calculations!$C$147=2,Calculations!F67/1000000*0.4536,IF($C$147=3,Calculations!H67/1000000*0.4536,Calculations!J67/1000000*0.4536))),$H$10*IF(Calculations!$C$147=1,0,IF(Calculations!$C$147=2,Calculations!F67/1000000*0.4536,IF($C$147=3,Calculations!H67/1000000*0.4536,Calculations!J67/1000000*0.4536))))</f>
        <v>0</v>
      </c>
      <c r="L67" s="53" t="s">
        <v>119</v>
      </c>
      <c r="M67" s="44"/>
    </row>
    <row r="68" spans="1:25" ht="13.8" thickBot="1">
      <c r="C68" s="70" t="s">
        <v>93</v>
      </c>
      <c r="D68" s="71" t="s">
        <v>94</v>
      </c>
      <c r="E68" s="72"/>
      <c r="F68" s="73">
        <v>2.9000000000000001E-2</v>
      </c>
      <c r="G68" s="72"/>
      <c r="H68" s="73">
        <v>2.9000000000000001E-2</v>
      </c>
      <c r="I68" s="72"/>
      <c r="J68" s="73">
        <v>2.9000000000000001E-2</v>
      </c>
      <c r="K68" s="74">
        <f>IF('Input-Output'!$E$16&gt;0,Calculations!$D$10*IF(Calculations!$C$147=1,0,IF(Calculations!$C$147=2,Calculations!F68/1000000*0.4536,IF($C$147=3,Calculations!H68/1000000*0.4536,Calculations!J68/1000000*0.4536))),$H$10*IF(Calculations!$C$147=1,0,IF(Calculations!$C$147=2,Calculations!F68/1000000*0.4536,IF($C$147=3,Calculations!H68/1000000*0.4536,Calculations!J68/1000000*0.4536))))</f>
        <v>0</v>
      </c>
      <c r="L68" s="75" t="s">
        <v>120</v>
      </c>
      <c r="M68" s="76"/>
    </row>
    <row r="69" spans="1:25">
      <c r="C69" s="55" t="s">
        <v>146</v>
      </c>
      <c r="D69" s="55"/>
      <c r="E69" s="34"/>
      <c r="F69" s="66"/>
      <c r="G69" s="34"/>
      <c r="H69" s="66"/>
      <c r="I69" s="34"/>
      <c r="J69" s="66"/>
      <c r="K69" s="34"/>
      <c r="L69" s="65"/>
      <c r="M69" s="116"/>
      <c r="N69" s="33"/>
    </row>
    <row r="70" spans="1:25">
      <c r="C70" s="77" t="s">
        <v>95</v>
      </c>
    </row>
    <row r="71" spans="1:25">
      <c r="C71" s="77" t="s">
        <v>96</v>
      </c>
      <c r="D71" s="77"/>
      <c r="E71" s="77"/>
      <c r="F71" s="77"/>
      <c r="G71" s="77"/>
      <c r="H71" s="80"/>
      <c r="I71" s="77"/>
      <c r="J71" s="80"/>
      <c r="K71" s="77"/>
      <c r="L71" s="77"/>
      <c r="M71" s="26"/>
      <c r="N71" s="26"/>
      <c r="O71" s="26"/>
      <c r="P71" s="26"/>
      <c r="Q71" s="26"/>
      <c r="R71" s="26"/>
      <c r="S71" s="26"/>
      <c r="T71" s="26"/>
      <c r="U71" s="26"/>
      <c r="V71" s="26"/>
      <c r="W71" s="26"/>
      <c r="X71" s="26"/>
      <c r="Y71" s="26"/>
    </row>
    <row r="72" spans="1:25" s="26" customFormat="1">
      <c r="A72" s="273"/>
      <c r="C72" s="1"/>
      <c r="D72" s="77"/>
      <c r="E72" s="77"/>
      <c r="F72" s="77"/>
      <c r="G72" s="77"/>
      <c r="H72" s="80"/>
      <c r="I72" s="77"/>
      <c r="J72" s="80"/>
      <c r="K72" s="77"/>
      <c r="L72" s="77"/>
    </row>
    <row r="73" spans="1:25" s="26" customFormat="1">
      <c r="A73" s="273"/>
      <c r="C73" s="81" t="s">
        <v>100</v>
      </c>
      <c r="D73" s="1"/>
      <c r="E73" s="1"/>
      <c r="F73" s="1"/>
      <c r="G73" s="1"/>
      <c r="H73" s="82"/>
      <c r="I73" s="1"/>
      <c r="J73" s="82"/>
      <c r="K73" s="1"/>
      <c r="L73" s="1"/>
      <c r="M73" s="27"/>
      <c r="N73" s="36"/>
      <c r="O73" s="36"/>
      <c r="P73" s="36"/>
      <c r="Q73" s="36"/>
      <c r="R73" s="36"/>
      <c r="S73" s="36"/>
      <c r="T73" s="36"/>
      <c r="U73" s="36"/>
      <c r="V73" s="36"/>
      <c r="W73" s="36"/>
      <c r="X73" s="36"/>
      <c r="Y73" s="36"/>
    </row>
    <row r="74" spans="1:25" ht="15.6">
      <c r="E74" s="83" t="s">
        <v>141</v>
      </c>
      <c r="F74" s="84" t="s">
        <v>101</v>
      </c>
      <c r="G74" s="1"/>
      <c r="H74" s="82"/>
      <c r="I74" s="1"/>
      <c r="J74" s="82"/>
      <c r="K74" s="1"/>
      <c r="L74" s="1"/>
    </row>
    <row r="75" spans="1:25" ht="15.6">
      <c r="E75" s="83" t="s">
        <v>102</v>
      </c>
      <c r="F75" s="85">
        <f>IF(D10&gt;0,D10,H10)</f>
        <v>0</v>
      </c>
      <c r="G75" s="84" t="s">
        <v>167</v>
      </c>
      <c r="H75" s="82"/>
      <c r="I75" s="1"/>
      <c r="J75" s="82"/>
      <c r="K75" s="1"/>
      <c r="L75" s="1"/>
    </row>
    <row r="76" spans="1:25">
      <c r="E76" s="83" t="s">
        <v>103</v>
      </c>
      <c r="F76" s="86">
        <f>F75*100/1000000*0.4536</f>
        <v>0</v>
      </c>
      <c r="G76" s="1"/>
      <c r="H76" s="82"/>
      <c r="I76" s="1"/>
      <c r="J76" s="82"/>
      <c r="K76" s="1"/>
      <c r="L76" s="1"/>
    </row>
    <row r="77" spans="1:25" ht="13.8" thickBot="1">
      <c r="C77" s="1"/>
      <c r="D77" s="1"/>
      <c r="E77" s="1"/>
      <c r="F77" s="1"/>
      <c r="G77" s="1"/>
      <c r="H77" s="82"/>
      <c r="I77" s="1"/>
      <c r="J77" s="82"/>
      <c r="K77" s="1"/>
      <c r="L77" s="1"/>
    </row>
    <row r="78" spans="1:25" ht="15.6">
      <c r="C78" s="186" t="s">
        <v>208</v>
      </c>
      <c r="D78" s="185" t="s">
        <v>209</v>
      </c>
      <c r="E78" s="1"/>
      <c r="F78" s="1"/>
      <c r="G78" s="1"/>
      <c r="H78" s="82"/>
      <c r="I78" s="1"/>
      <c r="J78" s="82"/>
      <c r="K78" s="1"/>
      <c r="L78" s="1"/>
    </row>
    <row r="79" spans="1:25">
      <c r="C79" s="187" t="s">
        <v>201</v>
      </c>
      <c r="D79" s="188">
        <v>770</v>
      </c>
      <c r="E79" s="1"/>
      <c r="F79" s="1"/>
      <c r="G79" s="1"/>
      <c r="H79" s="82"/>
      <c r="I79" s="1"/>
      <c r="J79" s="82"/>
      <c r="K79" s="1"/>
      <c r="L79" s="1"/>
    </row>
    <row r="80" spans="1:25">
      <c r="C80" s="187" t="s">
        <v>202</v>
      </c>
      <c r="D80" s="188">
        <v>700</v>
      </c>
      <c r="E80" s="1"/>
      <c r="F80" s="1"/>
      <c r="G80" s="1"/>
      <c r="H80" s="82"/>
      <c r="I80" s="1"/>
      <c r="J80" s="82"/>
      <c r="K80" s="1"/>
      <c r="L80" s="1"/>
    </row>
    <row r="81" spans="3:18">
      <c r="C81" s="187" t="s">
        <v>203</v>
      </c>
      <c r="D81" s="188">
        <v>1280</v>
      </c>
      <c r="E81" s="1"/>
      <c r="F81" s="1"/>
      <c r="G81" s="1"/>
      <c r="H81" s="82"/>
      <c r="I81" s="1"/>
      <c r="J81" s="82"/>
      <c r="K81" s="1"/>
      <c r="L81" s="1"/>
    </row>
    <row r="82" spans="3:18" ht="13.8" thickBot="1">
      <c r="C82" s="189" t="s">
        <v>204</v>
      </c>
      <c r="D82" s="295">
        <f>AVERAGE(D79:D81)</f>
        <v>916.66666666666663</v>
      </c>
      <c r="E82" s="1"/>
      <c r="F82" s="1"/>
      <c r="G82" s="1"/>
      <c r="H82" s="82"/>
      <c r="I82" s="1"/>
      <c r="J82" s="82"/>
      <c r="K82" s="1"/>
      <c r="L82" s="1"/>
    </row>
    <row r="83" spans="3:18">
      <c r="C83" s="1" t="s">
        <v>300</v>
      </c>
      <c r="D83" s="1"/>
      <c r="E83" s="1"/>
      <c r="F83" s="1"/>
      <c r="G83" s="1"/>
      <c r="H83" s="82"/>
      <c r="I83" s="1"/>
      <c r="J83" s="82"/>
      <c r="K83" s="1"/>
      <c r="L83" s="1"/>
    </row>
    <row r="84" spans="3:18" ht="13.8" thickBot="1">
      <c r="C84" s="1"/>
      <c r="D84" s="1"/>
      <c r="E84" s="1"/>
      <c r="F84" s="1"/>
      <c r="G84" s="1"/>
      <c r="H84" s="82"/>
      <c r="I84" s="1"/>
      <c r="J84" s="82"/>
      <c r="K84" s="1"/>
      <c r="L84" s="1"/>
    </row>
    <row r="85" spans="3:18" ht="26.4">
      <c r="C85" s="490" t="s">
        <v>193</v>
      </c>
      <c r="D85" s="482" t="s">
        <v>211</v>
      </c>
      <c r="E85" s="493" t="s">
        <v>173</v>
      </c>
      <c r="F85" s="494"/>
      <c r="G85" s="511" t="s">
        <v>291</v>
      </c>
      <c r="H85" s="296"/>
      <c r="I85" s="486" t="s">
        <v>292</v>
      </c>
      <c r="J85" s="486"/>
      <c r="K85" s="489"/>
      <c r="L85" s="489"/>
      <c r="M85" s="190" t="s">
        <v>206</v>
      </c>
      <c r="N85" s="190" t="s">
        <v>211</v>
      </c>
      <c r="O85" s="190" t="s">
        <v>211</v>
      </c>
      <c r="P85" s="191" t="s">
        <v>210</v>
      </c>
      <c r="Q85" s="192" t="s">
        <v>108</v>
      </c>
      <c r="R85" s="193" t="s">
        <v>182</v>
      </c>
    </row>
    <row r="86" spans="3:18" ht="15.6">
      <c r="C86" s="491"/>
      <c r="D86" s="492"/>
      <c r="E86" s="495"/>
      <c r="F86" s="496"/>
      <c r="G86" s="512"/>
      <c r="H86" s="292" t="s">
        <v>194</v>
      </c>
      <c r="I86" s="487"/>
      <c r="J86" s="487"/>
      <c r="K86" s="469" t="s">
        <v>205</v>
      </c>
      <c r="L86" s="469"/>
      <c r="M86" s="194" t="s">
        <v>207</v>
      </c>
      <c r="N86" s="194" t="s">
        <v>213</v>
      </c>
      <c r="O86" s="194" t="s">
        <v>214</v>
      </c>
      <c r="P86" s="195" t="s">
        <v>215</v>
      </c>
      <c r="Q86" s="196" t="s">
        <v>216</v>
      </c>
      <c r="R86" s="197" t="s">
        <v>3</v>
      </c>
    </row>
    <row r="87" spans="3:18" ht="18.75" customHeight="1">
      <c r="C87" s="198">
        <f>'Input-Output'!D27</f>
        <v>0</v>
      </c>
      <c r="D87" s="199">
        <f>'Input-Output'!E27</f>
        <v>0</v>
      </c>
      <c r="E87" s="470" t="str">
        <f>IF(G87=1,$J$140,IF(G87=2,$J$141,IF(G87=3,$J$142,IF(G87=4,$J$143,IF(G87-5,$J$144,$J$145)))))</f>
        <v>Select units</v>
      </c>
      <c r="F87" s="471"/>
      <c r="G87" s="311">
        <v>1</v>
      </c>
      <c r="H87" s="291" t="str">
        <f>IF(I87=1,$K$140,IF(I87=2,$K$141,IF(185=3,$K$142,$K$143)))</f>
        <v>Select contents</v>
      </c>
      <c r="I87" s="467">
        <v>1</v>
      </c>
      <c r="J87" s="467"/>
      <c r="K87" s="468">
        <f>'Input-Output'!H27</f>
        <v>0</v>
      </c>
      <c r="L87" s="468"/>
      <c r="M87" s="182">
        <f>IF(I87=1,0,IF(I87=2,$D$79,IF(I87=3,$D$80,IF(I87=4,$D$81,IF(I87=5,$D$82)))))</f>
        <v>0</v>
      </c>
      <c r="N87" s="182">
        <f>D87*IF(G87=1,0,IF(G87=2,0.4536,IF(G87=3,1,IF(G87=4,907.18474,IF(G87=5,1000,IF(G87=6,M87))))))</f>
        <v>0</v>
      </c>
      <c r="O87" s="182" t="str">
        <f>IF(M87=0,"",N87/M87)</f>
        <v/>
      </c>
      <c r="P87" s="200" t="str">
        <f>IF(O87="","",O87*K87*12)</f>
        <v/>
      </c>
      <c r="Q87" s="181">
        <v>20</v>
      </c>
      <c r="R87" s="201" t="str">
        <f>IF(P87="","",P87*Q87/1000000)</f>
        <v/>
      </c>
    </row>
    <row r="88" spans="3:18">
      <c r="C88" s="198">
        <f>'Input-Output'!D28</f>
        <v>0</v>
      </c>
      <c r="D88" s="199">
        <f>'Input-Output'!E28</f>
        <v>0</v>
      </c>
      <c r="E88" s="470" t="str">
        <f>IF(G88=1,$J$140,IF(G88=2,$J$141,IF(G88=3,$J$142,IF(G88=4,$J$143,IF(G88-5,$J$144,$J$145)))))</f>
        <v>Select units</v>
      </c>
      <c r="F88" s="471"/>
      <c r="G88" s="311">
        <v>1</v>
      </c>
      <c r="H88" s="291" t="str">
        <f>IF(I88=1,$K$140,IF(I88=2,$K$141,IF(185=3,$K$142,$K$143)))</f>
        <v>Select contents</v>
      </c>
      <c r="I88" s="467">
        <v>1</v>
      </c>
      <c r="J88" s="467"/>
      <c r="K88" s="468">
        <f>'Input-Output'!H28</f>
        <v>0</v>
      </c>
      <c r="L88" s="468"/>
      <c r="M88" s="182">
        <f>IF(I88=1,0,IF(I88=2,$D$79,IF(I88=3,$D$80,IF(I88=4,$D$81,IF(I88=5,$D$82)))))</f>
        <v>0</v>
      </c>
      <c r="N88" s="182">
        <f>D88*IF(G88=1,0,IF(G88=2,0.4536,IF(G88=3,1,IF(G88=4,907.18474,IF(G88=5,1000,IF(G88=6,M88))))))</f>
        <v>0</v>
      </c>
      <c r="O88" s="182" t="str">
        <f>IF(M88=0,"",N88/M88)</f>
        <v/>
      </c>
      <c r="P88" s="200" t="str">
        <f>IF(O88="","",O88*K88*12)</f>
        <v/>
      </c>
      <c r="Q88" s="181">
        <v>20</v>
      </c>
      <c r="R88" s="201" t="str">
        <f>IF(P88="","",P88*Q88/1000000)</f>
        <v/>
      </c>
    </row>
    <row r="89" spans="3:18">
      <c r="C89" s="198">
        <f>'Input-Output'!D29</f>
        <v>0</v>
      </c>
      <c r="D89" s="199">
        <f>'Input-Output'!E29</f>
        <v>0</v>
      </c>
      <c r="E89" s="470" t="str">
        <f>IF(G89=1,$J$140,IF(G89=2,$J$141,IF(G89=3,$J$142,IF(G89=4,$J$143,IF(G89-5,$J$144,$J$145)))))</f>
        <v>Select units</v>
      </c>
      <c r="F89" s="471"/>
      <c r="G89" s="311">
        <v>1</v>
      </c>
      <c r="H89" s="291" t="str">
        <f>IF(I89=1,$K$140,IF(I89=2,$K$141,IF(185=3,$K$142,$K$143)))</f>
        <v>Select contents</v>
      </c>
      <c r="I89" s="467">
        <v>1</v>
      </c>
      <c r="J89" s="467"/>
      <c r="K89" s="468">
        <f>'Input-Output'!H29</f>
        <v>0</v>
      </c>
      <c r="L89" s="468"/>
      <c r="M89" s="182">
        <f>IF(I89=1,0,IF(I89=2,$D$79,IF(I89=3,$D$80,IF(I89=4,$D$81,IF(I89=5,$D$82)))))</f>
        <v>0</v>
      </c>
      <c r="N89" s="182">
        <f>D89*IF(G89=1,0,IF(G89=2,0.4536,IF(G89=3,1,IF(G89=4,907.18474,IF(G89=5,1000,IF(G89=6,M89))))))</f>
        <v>0</v>
      </c>
      <c r="O89" s="182" t="str">
        <f>IF(M89=0,"",N89/M89)</f>
        <v/>
      </c>
      <c r="P89" s="200" t="str">
        <f>IF(O89="","",O89*K89*12)</f>
        <v/>
      </c>
      <c r="Q89" s="181">
        <v>20</v>
      </c>
      <c r="R89" s="201" t="str">
        <f>IF(P89="","",P89*Q89/1000000)</f>
        <v/>
      </c>
    </row>
    <row r="90" spans="3:18">
      <c r="C90" s="198">
        <f>'Input-Output'!D30</f>
        <v>0</v>
      </c>
      <c r="D90" s="199">
        <f>'Input-Output'!E30</f>
        <v>0</v>
      </c>
      <c r="E90" s="470" t="str">
        <f>IF(G90=1,$J$140,IF(G90=2,$J$141,IF(G90=3,$J$142,IF(G90=4,$J$143,IF(G90-5,$J$144,$J$145)))))</f>
        <v>Select units</v>
      </c>
      <c r="F90" s="471"/>
      <c r="G90" s="311">
        <v>1</v>
      </c>
      <c r="H90" s="291" t="str">
        <f>IF(I90=1,$K$140,IF(I90=2,$K$141,IF(185=3,$K$142,$K$143)))</f>
        <v>Select contents</v>
      </c>
      <c r="I90" s="467">
        <v>1</v>
      </c>
      <c r="J90" s="467"/>
      <c r="K90" s="468">
        <f>'Input-Output'!H30</f>
        <v>0</v>
      </c>
      <c r="L90" s="468"/>
      <c r="M90" s="182">
        <f>IF(I90=1,0,IF(I90=2,$D$79,IF(I90=3,$D$80,IF(I90=4,$D$81,IF(I90=5,$D$82)))))</f>
        <v>0</v>
      </c>
      <c r="N90" s="182">
        <f>D90*IF(G90=1,0,IF(G90=2,0.4536,IF(G90=3,1,IF(G90=4,907.18474,IF(G90=5,1000,IF(G90=6,M90))))))</f>
        <v>0</v>
      </c>
      <c r="O90" s="182" t="str">
        <f>IF(M90=0,"",N90/M90)</f>
        <v/>
      </c>
      <c r="P90" s="200" t="str">
        <f>IF(O90="","",O90*K90*12)</f>
        <v/>
      </c>
      <c r="Q90" s="181">
        <v>20</v>
      </c>
      <c r="R90" s="201" t="str">
        <f>IF(P90="","",P90*Q90/1000000)</f>
        <v/>
      </c>
    </row>
    <row r="91" spans="3:18">
      <c r="C91" s="198">
        <f>'Input-Output'!D31</f>
        <v>0</v>
      </c>
      <c r="D91" s="199">
        <f>'Input-Output'!E31</f>
        <v>0</v>
      </c>
      <c r="E91" s="470" t="str">
        <f>IF(G91=1,$J$140,IF(G91=2,$J$141,IF(G91=3,$J$142,IF(G91=4,$J$143,IF(G91-5,$J$144,$J$145)))))</f>
        <v>Select units</v>
      </c>
      <c r="F91" s="471"/>
      <c r="G91" s="311">
        <v>1</v>
      </c>
      <c r="H91" s="291" t="str">
        <f>IF(I91=1,$K$140,IF(I91=2,$K$141,IF(185=3,$K$142,$K$143)))</f>
        <v>Select contents</v>
      </c>
      <c r="I91" s="467">
        <v>1</v>
      </c>
      <c r="J91" s="467"/>
      <c r="K91" s="468">
        <f>'Input-Output'!H31</f>
        <v>0</v>
      </c>
      <c r="L91" s="468"/>
      <c r="M91" s="182">
        <f>IF(I91=1,0,IF(I91=2,$D$79,IF(I91=3,$D$80,IF(I91=4,$D$81,IF(I91=5,$D$82)))))</f>
        <v>0</v>
      </c>
      <c r="N91" s="182">
        <f>D91*IF(G91=1,0,IF(G91=2,0.4536,IF(G91=3,1,IF(G91=4,907.18474,IF(G91=5,1000,IF(G91=6,M91))))))</f>
        <v>0</v>
      </c>
      <c r="O91" s="182" t="str">
        <f>IF(M91=0,"",N91/M91)</f>
        <v/>
      </c>
      <c r="P91" s="200" t="str">
        <f>IF(O91="","",O91*K91*12)</f>
        <v/>
      </c>
      <c r="Q91" s="181">
        <v>20</v>
      </c>
      <c r="R91" s="201" t="str">
        <f>IF(P91="","",P91*Q91/1000000)</f>
        <v/>
      </c>
    </row>
    <row r="92" spans="3:18" ht="13.8" thickBot="1">
      <c r="C92" s="163" t="s">
        <v>183</v>
      </c>
      <c r="D92" s="164"/>
      <c r="E92" s="472"/>
      <c r="F92" s="473"/>
      <c r="G92" s="312"/>
      <c r="H92" s="297"/>
      <c r="I92" s="480"/>
      <c r="J92" s="480"/>
      <c r="K92" s="479"/>
      <c r="L92" s="479"/>
      <c r="M92" s="164"/>
      <c r="N92" s="164"/>
      <c r="O92" s="164"/>
      <c r="P92" s="202"/>
      <c r="Q92" s="203"/>
      <c r="R92" s="204">
        <f>SUM(R87:R91)</f>
        <v>0</v>
      </c>
    </row>
    <row r="93" spans="3:18">
      <c r="C93" s="1"/>
      <c r="D93" s="1"/>
      <c r="E93" s="1"/>
      <c r="F93" s="1"/>
      <c r="G93" s="1"/>
      <c r="H93" s="82"/>
      <c r="I93" s="1"/>
      <c r="J93" s="82"/>
      <c r="K93" s="1"/>
      <c r="L93" s="1"/>
      <c r="M93" s="179"/>
      <c r="N93" s="180"/>
      <c r="O93" s="180"/>
      <c r="P93" s="180"/>
    </row>
    <row r="94" spans="3:18">
      <c r="C94" s="81" t="s">
        <v>100</v>
      </c>
      <c r="D94" s="1"/>
      <c r="E94" s="1"/>
      <c r="F94" s="1"/>
      <c r="G94" s="1"/>
      <c r="H94" s="82"/>
      <c r="I94" s="205"/>
      <c r="J94" s="82"/>
      <c r="K94" s="1"/>
      <c r="L94" s="1"/>
      <c r="M94" s="179"/>
      <c r="N94" s="180"/>
      <c r="O94" s="180"/>
      <c r="P94" s="180"/>
    </row>
    <row r="95" spans="3:18">
      <c r="C95" s="81" t="s">
        <v>212</v>
      </c>
      <c r="D95" s="1"/>
      <c r="E95" s="1"/>
      <c r="F95" s="1"/>
      <c r="G95" s="1"/>
      <c r="H95" s="82"/>
      <c r="I95" s="205"/>
      <c r="J95" s="82"/>
      <c r="K95" s="1"/>
      <c r="L95" s="1"/>
      <c r="M95" s="179"/>
      <c r="N95" s="180"/>
      <c r="O95" s="180"/>
      <c r="P95" s="180"/>
    </row>
    <row r="96" spans="3:18" ht="15.6">
      <c r="C96" s="83" t="s">
        <v>184</v>
      </c>
      <c r="D96" s="1" t="s">
        <v>259</v>
      </c>
      <c r="E96" s="1"/>
      <c r="F96" s="1"/>
      <c r="G96" s="1"/>
      <c r="H96" s="82"/>
      <c r="I96" s="205"/>
      <c r="J96" s="82"/>
      <c r="K96" s="1"/>
      <c r="L96" s="1"/>
      <c r="M96" s="179"/>
      <c r="N96" s="180"/>
      <c r="O96" s="180"/>
      <c r="P96" s="180"/>
    </row>
    <row r="97" spans="3:17" ht="15.6">
      <c r="C97" s="167" t="s">
        <v>102</v>
      </c>
      <c r="D97" s="183" t="s">
        <v>260</v>
      </c>
      <c r="E97" s="84"/>
      <c r="F97" s="84"/>
      <c r="G97" s="174"/>
      <c r="H97" s="175"/>
      <c r="I97" s="205"/>
      <c r="J97" s="82"/>
      <c r="K97" s="1"/>
      <c r="L97" s="1"/>
      <c r="M97" s="179"/>
      <c r="N97" s="180"/>
      <c r="O97" s="180"/>
      <c r="P97" s="180"/>
    </row>
    <row r="98" spans="3:17">
      <c r="C98" s="167" t="s">
        <v>102</v>
      </c>
      <c r="D98" s="168">
        <f>36000/770*4*12*20/1000000</f>
        <v>4.4883116883116893E-2</v>
      </c>
      <c r="E98" s="1"/>
      <c r="F98" s="1"/>
      <c r="G98" s="1"/>
      <c r="H98" s="82"/>
      <c r="I98" s="205"/>
      <c r="J98" s="82"/>
      <c r="K98" s="1"/>
      <c r="L98" s="1"/>
      <c r="M98" s="179"/>
      <c r="N98" s="180"/>
      <c r="O98" s="180"/>
      <c r="P98" s="180"/>
    </row>
    <row r="99" spans="3:17" ht="13.8" thickBot="1">
      <c r="C99" s="1"/>
      <c r="D99" s="1"/>
      <c r="E99" s="1"/>
      <c r="F99" s="1"/>
      <c r="G99" s="1"/>
      <c r="H99" s="82"/>
      <c r="I99" s="1"/>
      <c r="J99" s="82"/>
      <c r="K99" s="1"/>
      <c r="L99" s="1"/>
      <c r="M99" s="179"/>
      <c r="N99" s="180"/>
      <c r="O99" s="180"/>
      <c r="P99" s="180"/>
    </row>
    <row r="100" spans="3:17">
      <c r="C100" s="490" t="s">
        <v>171</v>
      </c>
      <c r="D100" s="508" t="s">
        <v>172</v>
      </c>
      <c r="E100" s="474" t="s">
        <v>173</v>
      </c>
      <c r="F100" s="486" t="s">
        <v>291</v>
      </c>
      <c r="G100" s="482" t="s">
        <v>174</v>
      </c>
      <c r="H100" s="482"/>
      <c r="I100" s="482"/>
      <c r="J100" s="488" t="s">
        <v>108</v>
      </c>
      <c r="K100" s="488"/>
      <c r="L100" s="160" t="s">
        <v>182</v>
      </c>
      <c r="M100" s="1"/>
      <c r="N100" s="179"/>
      <c r="O100" s="180"/>
      <c r="P100" s="180"/>
      <c r="Q100" s="180"/>
    </row>
    <row r="101" spans="3:17" ht="26.4">
      <c r="C101" s="491"/>
      <c r="D101" s="509"/>
      <c r="E101" s="477"/>
      <c r="F101" s="487"/>
      <c r="G101" s="293" t="s">
        <v>293</v>
      </c>
      <c r="H101" s="294" t="s">
        <v>294</v>
      </c>
      <c r="I101" s="294" t="s">
        <v>128</v>
      </c>
      <c r="J101" s="481" t="s">
        <v>181</v>
      </c>
      <c r="K101" s="481"/>
      <c r="L101" s="161" t="s">
        <v>3</v>
      </c>
      <c r="M101" s="1"/>
      <c r="N101" s="179"/>
      <c r="O101" s="180"/>
      <c r="P101" s="180"/>
      <c r="Q101" s="180"/>
    </row>
    <row r="102" spans="3:17">
      <c r="C102" s="206">
        <f>'Input-Output'!D37</f>
        <v>0</v>
      </c>
      <c r="D102" s="207">
        <f>'Input-Output'!E37</f>
        <v>0</v>
      </c>
      <c r="E102" s="207" t="str">
        <f>IF(F102=1,$L$140,IF(F102=2,$L$141,$L$142))</f>
        <v>Select units</v>
      </c>
      <c r="F102" s="313">
        <v>1</v>
      </c>
      <c r="G102" s="207">
        <f>'Input-Output'!H37</f>
        <v>0</v>
      </c>
      <c r="H102" s="207">
        <f>'Input-Output'!I37</f>
        <v>0</v>
      </c>
      <c r="I102" s="207">
        <f>'Input-Output'!J37</f>
        <v>0</v>
      </c>
      <c r="J102" s="478">
        <v>20</v>
      </c>
      <c r="K102" s="478"/>
      <c r="L102" s="162">
        <f>D102*IF(F102=1,0,IF(F102=2,1/2118.88,1))*3600*G102*H102*I102*J102/1000000</f>
        <v>0</v>
      </c>
      <c r="M102" s="1"/>
      <c r="N102" s="179"/>
      <c r="O102" s="180"/>
      <c r="P102" s="180"/>
      <c r="Q102" s="180"/>
    </row>
    <row r="103" spans="3:17">
      <c r="C103" s="206">
        <f>'Input-Output'!D38</f>
        <v>0</v>
      </c>
      <c r="D103" s="207">
        <f>'Input-Output'!E38</f>
        <v>0</v>
      </c>
      <c r="E103" s="207" t="str">
        <f>IF(F103=1,$L$140,IF(F103=2,$L$141,$L$142))</f>
        <v>Select units</v>
      </c>
      <c r="F103" s="313">
        <v>1</v>
      </c>
      <c r="G103" s="207">
        <f>'Input-Output'!H38</f>
        <v>0</v>
      </c>
      <c r="H103" s="207">
        <f>'Input-Output'!I38</f>
        <v>0</v>
      </c>
      <c r="I103" s="207">
        <f>'Input-Output'!J38</f>
        <v>0</v>
      </c>
      <c r="J103" s="478">
        <v>20</v>
      </c>
      <c r="K103" s="478"/>
      <c r="L103" s="162">
        <f>D103*IF(F103=1,0,IF(F103=2,1/2118.88,1))*3600*G103*H103*I103*J103/1000000</f>
        <v>0</v>
      </c>
      <c r="M103" s="1"/>
      <c r="N103" s="179"/>
      <c r="O103" s="180"/>
      <c r="P103" s="180"/>
      <c r="Q103" s="180"/>
    </row>
    <row r="104" spans="3:17">
      <c r="C104" s="206">
        <f>'Input-Output'!D39</f>
        <v>0</v>
      </c>
      <c r="D104" s="207">
        <f>'Input-Output'!E39</f>
        <v>0</v>
      </c>
      <c r="E104" s="207" t="str">
        <f>IF(F104=1,$L$140,IF(F104=2,$L$141,$L$142))</f>
        <v>Select units</v>
      </c>
      <c r="F104" s="313">
        <v>1</v>
      </c>
      <c r="G104" s="207">
        <f>'Input-Output'!H39</f>
        <v>0</v>
      </c>
      <c r="H104" s="207">
        <f>'Input-Output'!I39</f>
        <v>0</v>
      </c>
      <c r="I104" s="207">
        <f>'Input-Output'!J39</f>
        <v>0</v>
      </c>
      <c r="J104" s="478">
        <v>20</v>
      </c>
      <c r="K104" s="478"/>
      <c r="L104" s="162">
        <f>D104*IF(F104=1,0,IF(F104=2,1/2118.88,1))*3600*G104*H104*I104*J104/1000000</f>
        <v>0</v>
      </c>
      <c r="M104" s="1"/>
      <c r="N104" s="179"/>
      <c r="O104" s="180"/>
      <c r="P104" s="180"/>
      <c r="Q104" s="180"/>
    </row>
    <row r="105" spans="3:17">
      <c r="C105" s="206">
        <f>'Input-Output'!D40</f>
        <v>0</v>
      </c>
      <c r="D105" s="207">
        <f>'Input-Output'!E40</f>
        <v>0</v>
      </c>
      <c r="E105" s="207" t="str">
        <f>IF(F105=1,$L$140,IF(F105=2,$L$141,$L$142))</f>
        <v>Select units</v>
      </c>
      <c r="F105" s="313">
        <v>1</v>
      </c>
      <c r="G105" s="207">
        <f>'Input-Output'!H40</f>
        <v>0</v>
      </c>
      <c r="H105" s="207">
        <f>'Input-Output'!I40</f>
        <v>0</v>
      </c>
      <c r="I105" s="207">
        <f>'Input-Output'!J40</f>
        <v>0</v>
      </c>
      <c r="J105" s="478">
        <v>20</v>
      </c>
      <c r="K105" s="478"/>
      <c r="L105" s="162">
        <f>D105*IF(F105=1,0,IF(F105=2,1/2118.88,1))*3600*G105*H105*I105*J105/1000000</f>
        <v>0</v>
      </c>
      <c r="M105" s="1"/>
      <c r="N105" s="179"/>
      <c r="O105" s="180"/>
      <c r="P105" s="180"/>
      <c r="Q105" s="180"/>
    </row>
    <row r="106" spans="3:17">
      <c r="C106" s="206">
        <f>'Input-Output'!D41</f>
        <v>0</v>
      </c>
      <c r="D106" s="207">
        <f>'Input-Output'!E41</f>
        <v>0</v>
      </c>
      <c r="E106" s="207" t="str">
        <f>IF(F106=1,$L$140,IF(F106=2,$L$141,$L$142))</f>
        <v>Select units</v>
      </c>
      <c r="F106" s="313">
        <v>1</v>
      </c>
      <c r="G106" s="207">
        <f>'Input-Output'!H41</f>
        <v>0</v>
      </c>
      <c r="H106" s="207">
        <f>'Input-Output'!I41</f>
        <v>0</v>
      </c>
      <c r="I106" s="207">
        <f>'Input-Output'!J41</f>
        <v>0</v>
      </c>
      <c r="J106" s="478">
        <v>20</v>
      </c>
      <c r="K106" s="478"/>
      <c r="L106" s="162">
        <f>D106*IF(F106=1,0,IF(F106=2,1/2118.88,1))*3600*G106*H106*I106*J106/1000000</f>
        <v>0</v>
      </c>
      <c r="M106" s="1"/>
      <c r="N106" s="179"/>
      <c r="O106" s="180"/>
      <c r="P106" s="180"/>
      <c r="Q106" s="180"/>
    </row>
    <row r="107" spans="3:17" ht="13.8" thickBot="1">
      <c r="C107" s="163" t="s">
        <v>183</v>
      </c>
      <c r="D107" s="164"/>
      <c r="E107" s="164"/>
      <c r="F107" s="285"/>
      <c r="G107" s="164"/>
      <c r="H107" s="164"/>
      <c r="I107" s="164"/>
      <c r="J107" s="475"/>
      <c r="K107" s="476"/>
      <c r="L107" s="165">
        <f>SUM(L102:L106)</f>
        <v>0</v>
      </c>
      <c r="M107" s="1"/>
      <c r="N107" s="179"/>
      <c r="O107" s="180"/>
      <c r="P107" s="180"/>
      <c r="Q107" s="180"/>
    </row>
    <row r="108" spans="3:17">
      <c r="C108" s="82"/>
      <c r="D108" s="82"/>
      <c r="E108" s="82"/>
      <c r="F108" s="82"/>
      <c r="G108" s="82"/>
      <c r="H108" s="82"/>
      <c r="I108" s="177"/>
      <c r="J108" s="82"/>
      <c r="K108" s="166"/>
      <c r="L108" s="1"/>
      <c r="M108" s="179"/>
      <c r="N108" s="180"/>
      <c r="O108" s="180"/>
      <c r="P108" s="180"/>
    </row>
    <row r="109" spans="3:17">
      <c r="C109" s="81" t="s">
        <v>100</v>
      </c>
      <c r="D109" s="1"/>
      <c r="E109" s="1"/>
      <c r="F109" s="1"/>
      <c r="G109" s="1"/>
      <c r="H109" s="82"/>
      <c r="I109" s="205"/>
      <c r="J109" s="82"/>
      <c r="K109" s="1"/>
      <c r="L109" s="1"/>
      <c r="M109" s="179"/>
      <c r="N109" s="180"/>
      <c r="O109" s="180"/>
      <c r="P109" s="180"/>
    </row>
    <row r="110" spans="3:17" ht="15.6">
      <c r="C110" s="83" t="s">
        <v>184</v>
      </c>
      <c r="D110" s="1" t="s">
        <v>185</v>
      </c>
      <c r="E110" s="1"/>
      <c r="F110" s="1"/>
      <c r="G110" s="1"/>
      <c r="H110" s="82"/>
      <c r="I110" s="205"/>
      <c r="J110" s="82"/>
      <c r="K110" s="1"/>
      <c r="L110" s="1"/>
      <c r="M110" s="179"/>
      <c r="N110" s="180"/>
      <c r="O110" s="180"/>
      <c r="P110" s="180"/>
    </row>
    <row r="111" spans="3:17" ht="15.6">
      <c r="C111" s="167" t="s">
        <v>102</v>
      </c>
      <c r="D111" s="84">
        <f>D102</f>
        <v>0</v>
      </c>
      <c r="E111" s="84" t="str">
        <f>IF(F102=3,L142,"cfm / 2118.88 cfm/m3/s")</f>
        <v>cfm / 2118.88 cfm/m3/s</v>
      </c>
      <c r="F111" s="84"/>
      <c r="G111" s="174">
        <f>G102</f>
        <v>0</v>
      </c>
      <c r="H111" s="175">
        <f>H102</f>
        <v>0</v>
      </c>
      <c r="I111" s="205">
        <f>I102</f>
        <v>0</v>
      </c>
      <c r="J111" s="82" t="s">
        <v>186</v>
      </c>
      <c r="K111" s="1"/>
      <c r="L111" s="1"/>
      <c r="M111" s="179"/>
      <c r="N111" s="180"/>
      <c r="O111" s="180"/>
      <c r="P111" s="180"/>
    </row>
    <row r="112" spans="3:17">
      <c r="C112" s="167" t="s">
        <v>102</v>
      </c>
      <c r="D112" s="168">
        <f>L102</f>
        <v>0</v>
      </c>
      <c r="E112" s="1"/>
      <c r="F112" s="1"/>
      <c r="G112" s="1"/>
      <c r="H112" s="82"/>
      <c r="I112" s="205"/>
      <c r="J112" s="82"/>
      <c r="K112" s="1"/>
      <c r="L112" s="1"/>
      <c r="M112" s="179"/>
      <c r="N112" s="180"/>
      <c r="O112" s="180"/>
      <c r="P112" s="180"/>
    </row>
    <row r="113" spans="3:16" ht="13.8" thickBot="1">
      <c r="C113" s="1"/>
      <c r="D113" s="1"/>
      <c r="E113" s="1"/>
      <c r="F113" s="1"/>
      <c r="G113" s="1"/>
      <c r="H113" s="82"/>
      <c r="I113" s="205"/>
      <c r="J113" s="82"/>
      <c r="K113" s="1"/>
      <c r="L113" s="1"/>
      <c r="M113" s="179"/>
      <c r="N113" s="180"/>
      <c r="O113" s="180"/>
      <c r="P113" s="180"/>
    </row>
    <row r="114" spans="3:16" ht="26.4">
      <c r="C114" s="231"/>
      <c r="D114" s="229"/>
      <c r="E114" s="232"/>
      <c r="F114" s="233"/>
      <c r="G114" s="474" t="s">
        <v>223</v>
      </c>
      <c r="H114" s="474"/>
      <c r="I114" s="474" t="s">
        <v>225</v>
      </c>
      <c r="J114" s="474"/>
      <c r="K114" s="234" t="s">
        <v>227</v>
      </c>
      <c r="L114" s="234" t="s">
        <v>228</v>
      </c>
      <c r="M114" s="235" t="s">
        <v>108</v>
      </c>
      <c r="N114" s="193" t="s">
        <v>182</v>
      </c>
      <c r="O114" s="510"/>
      <c r="P114" s="180"/>
    </row>
    <row r="115" spans="3:16">
      <c r="C115" s="236" t="s">
        <v>219</v>
      </c>
      <c r="D115" s="230" t="s">
        <v>222</v>
      </c>
      <c r="E115" s="469" t="s">
        <v>230</v>
      </c>
      <c r="F115" s="469"/>
      <c r="G115" s="477" t="s">
        <v>224</v>
      </c>
      <c r="H115" s="477"/>
      <c r="I115" s="477" t="s">
        <v>226</v>
      </c>
      <c r="J115" s="477"/>
      <c r="K115" s="228" t="s">
        <v>224</v>
      </c>
      <c r="L115" s="228" t="s">
        <v>226</v>
      </c>
      <c r="M115" s="218" t="s">
        <v>233</v>
      </c>
      <c r="N115" s="197" t="s">
        <v>3</v>
      </c>
      <c r="O115" s="510"/>
      <c r="P115" s="180"/>
    </row>
    <row r="116" spans="3:16">
      <c r="C116" s="198">
        <f>'Input-Output'!D47</f>
        <v>0</v>
      </c>
      <c r="D116" s="227">
        <f>'Input-Output'!E47</f>
        <v>0</v>
      </c>
      <c r="E116" s="467">
        <v>1</v>
      </c>
      <c r="F116" s="467"/>
      <c r="G116" s="468">
        <f>'Input-Output'!G47</f>
        <v>0</v>
      </c>
      <c r="H116" s="468"/>
      <c r="I116" s="468">
        <f>'Input-Output'!H47</f>
        <v>0</v>
      </c>
      <c r="J116" s="468"/>
      <c r="K116" s="227">
        <f>'Input-Output'!I47</f>
        <v>0</v>
      </c>
      <c r="L116" s="227">
        <f>'Input-Output'!J47</f>
        <v>0</v>
      </c>
      <c r="M116" s="219">
        <f>IF((0.95*G116+0.195*I116-0.51*K116-0.86*L116+1.9)&gt;0,(0.95*G116+0.195*I116-0.51*K116-0.86*L116+1.9),0.832*0.4536/0.907185)</f>
        <v>1.9</v>
      </c>
      <c r="N116" s="241">
        <f>M116*0.4536*D116*IF(E116=1,0,IF(E116=2,0.0005,IF(E116=3,0.00112,IF(E116=4,1,1.12))))</f>
        <v>0</v>
      </c>
      <c r="O116" s="180"/>
      <c r="P116" s="180"/>
    </row>
    <row r="117" spans="3:16">
      <c r="C117" s="198">
        <f>'Input-Output'!D48</f>
        <v>0</v>
      </c>
      <c r="D117" s="227">
        <f>'Input-Output'!E48</f>
        <v>0</v>
      </c>
      <c r="E117" s="467">
        <v>1</v>
      </c>
      <c r="F117" s="467"/>
      <c r="G117" s="468">
        <f>'Input-Output'!G48</f>
        <v>0</v>
      </c>
      <c r="H117" s="468"/>
      <c r="I117" s="468">
        <f>'Input-Output'!H48</f>
        <v>0</v>
      </c>
      <c r="J117" s="468"/>
      <c r="K117" s="227">
        <f>'Input-Output'!I48</f>
        <v>0</v>
      </c>
      <c r="L117" s="227">
        <f>'Input-Output'!J48</f>
        <v>0</v>
      </c>
      <c r="M117" s="219">
        <f t="shared" ref="M117:M125" si="0">IF((0.95*G117+0.195*I117-0.51*K117-0.86*L117+1.9)&gt;0,(0.95*G117+0.195*I117-0.51*K117-0.86*L117+1.9),0.832*0.4536/0.907185)</f>
        <v>1.9</v>
      </c>
      <c r="N117" s="241">
        <f t="shared" ref="N117:N125" si="1">M117*0.4536*D117*IF(E117=1,0,IF(E117=2,0.0005,IF(E117=3,0.00112,IF(E117=4,1,1.12))))</f>
        <v>0</v>
      </c>
      <c r="O117" s="180"/>
      <c r="P117" s="180"/>
    </row>
    <row r="118" spans="3:16">
      <c r="C118" s="198">
        <f>'Input-Output'!D49</f>
        <v>0</v>
      </c>
      <c r="D118" s="227">
        <f>'Input-Output'!E49</f>
        <v>0</v>
      </c>
      <c r="E118" s="467">
        <v>1</v>
      </c>
      <c r="F118" s="467"/>
      <c r="G118" s="468">
        <f>'Input-Output'!G49</f>
        <v>0</v>
      </c>
      <c r="H118" s="468"/>
      <c r="I118" s="468">
        <f>'Input-Output'!H49</f>
        <v>0</v>
      </c>
      <c r="J118" s="468"/>
      <c r="K118" s="227">
        <f>'Input-Output'!I49</f>
        <v>0</v>
      </c>
      <c r="L118" s="227">
        <f>'Input-Output'!J49</f>
        <v>0</v>
      </c>
      <c r="M118" s="219">
        <f t="shared" si="0"/>
        <v>1.9</v>
      </c>
      <c r="N118" s="241">
        <f t="shared" si="1"/>
        <v>0</v>
      </c>
      <c r="O118" s="180"/>
      <c r="P118" s="180"/>
    </row>
    <row r="119" spans="3:16">
      <c r="C119" s="198">
        <f>'Input-Output'!D50</f>
        <v>0</v>
      </c>
      <c r="D119" s="227">
        <f>'Input-Output'!E50</f>
        <v>0</v>
      </c>
      <c r="E119" s="467">
        <v>1</v>
      </c>
      <c r="F119" s="467"/>
      <c r="G119" s="468">
        <f>'Input-Output'!G50</f>
        <v>0</v>
      </c>
      <c r="H119" s="468"/>
      <c r="I119" s="468">
        <f>'Input-Output'!H50</f>
        <v>0</v>
      </c>
      <c r="J119" s="468"/>
      <c r="K119" s="227">
        <f>'Input-Output'!I50</f>
        <v>0</v>
      </c>
      <c r="L119" s="227">
        <f>'Input-Output'!J50</f>
        <v>0</v>
      </c>
      <c r="M119" s="219">
        <f t="shared" si="0"/>
        <v>1.9</v>
      </c>
      <c r="N119" s="241">
        <f t="shared" si="1"/>
        <v>0</v>
      </c>
      <c r="O119" s="180"/>
      <c r="P119" s="180"/>
    </row>
    <row r="120" spans="3:16">
      <c r="C120" s="198">
        <f>'Input-Output'!D51</f>
        <v>0</v>
      </c>
      <c r="D120" s="227">
        <f>'Input-Output'!E51</f>
        <v>0</v>
      </c>
      <c r="E120" s="467">
        <v>1</v>
      </c>
      <c r="F120" s="467"/>
      <c r="G120" s="468">
        <f>'Input-Output'!G51</f>
        <v>0</v>
      </c>
      <c r="H120" s="468"/>
      <c r="I120" s="468">
        <f>'Input-Output'!H51</f>
        <v>0</v>
      </c>
      <c r="J120" s="468"/>
      <c r="K120" s="227">
        <f>'Input-Output'!I51</f>
        <v>0</v>
      </c>
      <c r="L120" s="227">
        <f>'Input-Output'!J51</f>
        <v>0</v>
      </c>
      <c r="M120" s="219">
        <f t="shared" si="0"/>
        <v>1.9</v>
      </c>
      <c r="N120" s="241">
        <f t="shared" si="1"/>
        <v>0</v>
      </c>
      <c r="O120" s="180"/>
      <c r="P120" s="180"/>
    </row>
    <row r="121" spans="3:16">
      <c r="C121" s="198">
        <f>'Input-Output'!D52</f>
        <v>0</v>
      </c>
      <c r="D121" s="227">
        <f>'Input-Output'!E52</f>
        <v>0</v>
      </c>
      <c r="E121" s="467">
        <v>1</v>
      </c>
      <c r="F121" s="467"/>
      <c r="G121" s="468">
        <f>'Input-Output'!G52</f>
        <v>0</v>
      </c>
      <c r="H121" s="468"/>
      <c r="I121" s="468">
        <f>'Input-Output'!H52</f>
        <v>0</v>
      </c>
      <c r="J121" s="468"/>
      <c r="K121" s="227">
        <f>'Input-Output'!I52</f>
        <v>0</v>
      </c>
      <c r="L121" s="227">
        <f>'Input-Output'!J52</f>
        <v>0</v>
      </c>
      <c r="M121" s="219">
        <f t="shared" si="0"/>
        <v>1.9</v>
      </c>
      <c r="N121" s="241">
        <f t="shared" si="1"/>
        <v>0</v>
      </c>
      <c r="O121" s="180"/>
      <c r="P121" s="180"/>
    </row>
    <row r="122" spans="3:16">
      <c r="C122" s="198">
        <f>'Input-Output'!D53</f>
        <v>0</v>
      </c>
      <c r="D122" s="227">
        <f>'Input-Output'!E53</f>
        <v>0</v>
      </c>
      <c r="E122" s="467">
        <v>1</v>
      </c>
      <c r="F122" s="467"/>
      <c r="G122" s="468">
        <f>'Input-Output'!G53</f>
        <v>0</v>
      </c>
      <c r="H122" s="468"/>
      <c r="I122" s="468">
        <f>'Input-Output'!H53</f>
        <v>0</v>
      </c>
      <c r="J122" s="468"/>
      <c r="K122" s="227">
        <f>'Input-Output'!I53</f>
        <v>0</v>
      </c>
      <c r="L122" s="227">
        <f>'Input-Output'!J53</f>
        <v>0</v>
      </c>
      <c r="M122" s="219">
        <f t="shared" si="0"/>
        <v>1.9</v>
      </c>
      <c r="N122" s="241">
        <f t="shared" si="1"/>
        <v>0</v>
      </c>
      <c r="O122" s="180"/>
      <c r="P122" s="180"/>
    </row>
    <row r="123" spans="3:16">
      <c r="C123" s="198">
        <f>'Input-Output'!D54</f>
        <v>0</v>
      </c>
      <c r="D123" s="227">
        <f>'Input-Output'!E54</f>
        <v>0</v>
      </c>
      <c r="E123" s="467">
        <v>1</v>
      </c>
      <c r="F123" s="467"/>
      <c r="G123" s="468">
        <f>'Input-Output'!G54</f>
        <v>0</v>
      </c>
      <c r="H123" s="468"/>
      <c r="I123" s="468">
        <f>'Input-Output'!H54</f>
        <v>0</v>
      </c>
      <c r="J123" s="468"/>
      <c r="K123" s="227">
        <f>'Input-Output'!I54</f>
        <v>0</v>
      </c>
      <c r="L123" s="227">
        <f>'Input-Output'!J54</f>
        <v>0</v>
      </c>
      <c r="M123" s="219">
        <f t="shared" si="0"/>
        <v>1.9</v>
      </c>
      <c r="N123" s="241">
        <f t="shared" si="1"/>
        <v>0</v>
      </c>
      <c r="O123" s="180"/>
      <c r="P123" s="180"/>
    </row>
    <row r="124" spans="3:16">
      <c r="C124" s="198">
        <f>'Input-Output'!D55</f>
        <v>0</v>
      </c>
      <c r="D124" s="227">
        <f>'Input-Output'!E55</f>
        <v>0</v>
      </c>
      <c r="E124" s="467">
        <v>1</v>
      </c>
      <c r="F124" s="467"/>
      <c r="G124" s="468">
        <f>'Input-Output'!G55</f>
        <v>0</v>
      </c>
      <c r="H124" s="468"/>
      <c r="I124" s="468">
        <f>'Input-Output'!H55</f>
        <v>0</v>
      </c>
      <c r="J124" s="468"/>
      <c r="K124" s="227">
        <f>'Input-Output'!I55</f>
        <v>0</v>
      </c>
      <c r="L124" s="227">
        <f>'Input-Output'!J55</f>
        <v>0</v>
      </c>
      <c r="M124" s="219">
        <f t="shared" si="0"/>
        <v>1.9</v>
      </c>
      <c r="N124" s="241">
        <f t="shared" si="1"/>
        <v>0</v>
      </c>
      <c r="O124" s="180"/>
      <c r="P124" s="180"/>
    </row>
    <row r="125" spans="3:16">
      <c r="C125" s="198">
        <f>'Input-Output'!D56</f>
        <v>0</v>
      </c>
      <c r="D125" s="227">
        <f>'Input-Output'!E56</f>
        <v>0</v>
      </c>
      <c r="E125" s="467">
        <v>1</v>
      </c>
      <c r="F125" s="467"/>
      <c r="G125" s="468">
        <f>'Input-Output'!G56</f>
        <v>0</v>
      </c>
      <c r="H125" s="468"/>
      <c r="I125" s="468">
        <f>'Input-Output'!H56</f>
        <v>0</v>
      </c>
      <c r="J125" s="468"/>
      <c r="K125" s="227">
        <f>'Input-Output'!I56</f>
        <v>0</v>
      </c>
      <c r="L125" s="227">
        <f>'Input-Output'!J56</f>
        <v>0</v>
      </c>
      <c r="M125" s="219">
        <f t="shared" si="0"/>
        <v>1.9</v>
      </c>
      <c r="N125" s="241">
        <f t="shared" si="1"/>
        <v>0</v>
      </c>
      <c r="O125" s="180"/>
      <c r="P125" s="180"/>
    </row>
    <row r="126" spans="3:16" ht="13.8" thickBot="1">
      <c r="C126" s="237" t="s">
        <v>232</v>
      </c>
      <c r="D126" s="238"/>
      <c r="E126" s="239"/>
      <c r="F126" s="240"/>
      <c r="G126" s="239"/>
      <c r="H126" s="240"/>
      <c r="I126" s="239"/>
      <c r="J126" s="240"/>
      <c r="K126" s="238"/>
      <c r="L126" s="238"/>
      <c r="M126" s="202"/>
      <c r="N126" s="242">
        <f>SUM(N116:N125)</f>
        <v>0</v>
      </c>
      <c r="O126" s="180"/>
      <c r="P126" s="180"/>
    </row>
    <row r="127" spans="3:16">
      <c r="C127" s="217"/>
      <c r="D127" s="217"/>
      <c r="E127" s="217"/>
      <c r="F127" s="217"/>
      <c r="G127" s="217"/>
      <c r="H127" s="217"/>
      <c r="I127" s="217"/>
      <c r="J127" s="217"/>
      <c r="K127" s="217"/>
      <c r="L127" s="217"/>
      <c r="M127" s="179"/>
      <c r="N127" s="216"/>
      <c r="O127" s="180"/>
      <c r="P127" s="180"/>
    </row>
    <row r="128" spans="3:16">
      <c r="C128" s="81" t="s">
        <v>100</v>
      </c>
      <c r="D128" s="1"/>
      <c r="E128" s="1"/>
      <c r="F128" s="1"/>
      <c r="G128" s="1"/>
      <c r="H128" s="82"/>
      <c r="I128" s="205"/>
      <c r="J128" s="82"/>
      <c r="K128" s="1"/>
      <c r="L128" s="1"/>
      <c r="M128" s="179"/>
      <c r="N128" s="180"/>
      <c r="O128" s="180"/>
      <c r="P128" s="180"/>
    </row>
    <row r="129" spans="3:16">
      <c r="C129" s="81" t="s">
        <v>234</v>
      </c>
      <c r="D129" s="1"/>
      <c r="E129" s="1"/>
      <c r="F129" s="1"/>
      <c r="G129" s="1"/>
      <c r="H129" s="82"/>
      <c r="I129" s="205"/>
      <c r="J129" s="82"/>
      <c r="K129" s="1"/>
      <c r="L129" s="1"/>
      <c r="M129" s="179"/>
      <c r="N129" s="180"/>
      <c r="O129" s="180"/>
      <c r="P129" s="180"/>
    </row>
    <row r="130" spans="3:16">
      <c r="C130" s="167" t="s">
        <v>295</v>
      </c>
      <c r="D130" s="1" t="s">
        <v>235</v>
      </c>
      <c r="E130" s="1"/>
      <c r="F130" s="1"/>
      <c r="G130" s="1"/>
      <c r="H130" s="82"/>
      <c r="I130" s="205"/>
      <c r="J130" s="82"/>
      <c r="K130" s="1"/>
      <c r="L130" s="1"/>
      <c r="M130" s="179"/>
      <c r="N130" s="180"/>
      <c r="O130" s="180"/>
      <c r="P130" s="180"/>
    </row>
    <row r="131" spans="3:16">
      <c r="C131" s="167" t="s">
        <v>102</v>
      </c>
      <c r="D131" s="84" t="s">
        <v>236</v>
      </c>
      <c r="E131" s="84"/>
      <c r="F131" s="84"/>
      <c r="G131" s="174"/>
      <c r="H131" s="175"/>
      <c r="I131" s="205"/>
      <c r="J131" s="82"/>
      <c r="K131" s="1"/>
      <c r="L131" s="1"/>
      <c r="M131" s="179"/>
      <c r="N131" s="180"/>
      <c r="O131" s="180"/>
      <c r="P131" s="180"/>
    </row>
    <row r="132" spans="3:16">
      <c r="C132" s="167" t="s">
        <v>102</v>
      </c>
      <c r="D132" s="220">
        <f>0.95*1.5+0.195*1+1.9</f>
        <v>3.5199999999999996</v>
      </c>
      <c r="E132" s="1"/>
      <c r="F132" s="1"/>
      <c r="G132" s="1"/>
      <c r="H132" s="82"/>
      <c r="I132" s="205"/>
      <c r="J132" s="82"/>
      <c r="K132" s="1"/>
      <c r="L132" s="1"/>
      <c r="M132" s="179"/>
      <c r="N132" s="180"/>
      <c r="O132" s="180"/>
      <c r="P132" s="180"/>
    </row>
    <row r="133" spans="3:16">
      <c r="C133" s="298" t="s">
        <v>296</v>
      </c>
      <c r="D133" s="220"/>
      <c r="E133" s="1"/>
      <c r="F133" s="1"/>
      <c r="G133" s="1"/>
      <c r="H133" s="82"/>
      <c r="I133" s="205"/>
      <c r="J133" s="82"/>
      <c r="K133" s="1"/>
      <c r="L133" s="1"/>
      <c r="M133" s="179"/>
      <c r="N133" s="180"/>
      <c r="O133" s="180"/>
      <c r="P133" s="180"/>
    </row>
    <row r="134" spans="3:16">
      <c r="C134" s="167" t="s">
        <v>237</v>
      </c>
      <c r="D134" s="220" t="s">
        <v>262</v>
      </c>
      <c r="E134" s="1"/>
      <c r="F134" s="1"/>
      <c r="G134" s="1"/>
      <c r="H134" s="82"/>
      <c r="I134" s="205"/>
      <c r="J134" s="82"/>
      <c r="K134" s="1"/>
      <c r="L134" s="1"/>
      <c r="M134" s="179"/>
      <c r="N134" s="180"/>
      <c r="O134" s="180"/>
      <c r="P134" s="180"/>
    </row>
    <row r="135" spans="3:16">
      <c r="C135" s="167" t="s">
        <v>102</v>
      </c>
      <c r="D135" s="220" t="s">
        <v>263</v>
      </c>
      <c r="E135" s="1"/>
      <c r="F135" s="1"/>
      <c r="G135" s="1"/>
      <c r="H135" s="82"/>
      <c r="I135" s="205"/>
      <c r="J135" s="82"/>
      <c r="K135" s="1"/>
      <c r="L135" s="1"/>
      <c r="M135" s="179"/>
      <c r="N135" s="180"/>
      <c r="O135" s="180"/>
      <c r="P135" s="180"/>
    </row>
    <row r="136" spans="3:16">
      <c r="C136" s="167" t="s">
        <v>102</v>
      </c>
      <c r="D136" s="221">
        <f>3.52*0.4536*100000*0.00112</f>
        <v>178.82726399999999</v>
      </c>
      <c r="E136" s="1"/>
      <c r="F136" s="1"/>
      <c r="G136" s="1"/>
      <c r="H136" s="82"/>
      <c r="I136" s="205"/>
      <c r="J136" s="82"/>
      <c r="K136" s="1"/>
      <c r="L136" s="1"/>
      <c r="M136" s="179"/>
      <c r="N136" s="180"/>
      <c r="O136" s="180"/>
      <c r="P136" s="180"/>
    </row>
    <row r="137" spans="3:16" ht="13.8" thickBot="1">
      <c r="C137" s="1"/>
      <c r="D137" s="1"/>
      <c r="E137" s="1"/>
      <c r="F137" s="1"/>
      <c r="G137" s="1"/>
      <c r="H137" s="82"/>
      <c r="I137" s="205"/>
      <c r="J137" s="82"/>
      <c r="K137" s="1"/>
      <c r="L137" s="1"/>
      <c r="M137" s="179"/>
      <c r="N137" s="180"/>
      <c r="O137" s="180"/>
      <c r="P137" s="180"/>
    </row>
    <row r="138" spans="3:16" ht="13.8" thickBot="1">
      <c r="C138" s="483" t="s">
        <v>264</v>
      </c>
      <c r="D138" s="484"/>
      <c r="E138" s="484"/>
      <c r="F138" s="484"/>
      <c r="G138" s="484"/>
      <c r="H138" s="484"/>
      <c r="I138" s="484"/>
      <c r="J138" s="484"/>
      <c r="K138" s="484"/>
      <c r="L138" s="484"/>
      <c r="M138" s="485"/>
      <c r="N138" s="180"/>
      <c r="O138" s="180"/>
      <c r="P138" s="180"/>
    </row>
    <row r="139" spans="3:16">
      <c r="C139" s="246" t="s">
        <v>114</v>
      </c>
      <c r="D139" s="247"/>
      <c r="E139" s="247"/>
      <c r="F139" s="248" t="s">
        <v>163</v>
      </c>
      <c r="G139" s="247"/>
      <c r="H139" s="248" t="s">
        <v>163</v>
      </c>
      <c r="I139" s="249"/>
      <c r="J139" s="250" t="s">
        <v>196</v>
      </c>
      <c r="K139" s="250" t="s">
        <v>194</v>
      </c>
      <c r="L139" s="248" t="s">
        <v>178</v>
      </c>
      <c r="M139" s="251" t="s">
        <v>231</v>
      </c>
      <c r="N139" s="1"/>
      <c r="O139" s="179"/>
      <c r="P139" s="180"/>
    </row>
    <row r="140" spans="3:16">
      <c r="C140" s="314" t="s">
        <v>274</v>
      </c>
      <c r="D140" s="315"/>
      <c r="E140" s="315"/>
      <c r="F140" s="315" t="s">
        <v>257</v>
      </c>
      <c r="G140" s="315"/>
      <c r="H140" s="315" t="s">
        <v>257</v>
      </c>
      <c r="I140" s="316"/>
      <c r="J140" s="316" t="s">
        <v>257</v>
      </c>
      <c r="K140" s="316" t="s">
        <v>258</v>
      </c>
      <c r="L140" s="317" t="s">
        <v>257</v>
      </c>
      <c r="M140" s="318" t="s">
        <v>257</v>
      </c>
      <c r="N140" s="1"/>
      <c r="O140" s="179"/>
      <c r="P140" s="180"/>
    </row>
    <row r="141" spans="3:16">
      <c r="C141" s="314" t="s">
        <v>115</v>
      </c>
      <c r="D141" s="315"/>
      <c r="E141" s="315"/>
      <c r="F141" s="315" t="s">
        <v>164</v>
      </c>
      <c r="G141" s="315"/>
      <c r="H141" s="315" t="s">
        <v>140</v>
      </c>
      <c r="I141" s="316"/>
      <c r="J141" s="316" t="s">
        <v>197</v>
      </c>
      <c r="K141" s="316" t="s">
        <v>201</v>
      </c>
      <c r="L141" s="315" t="s">
        <v>179</v>
      </c>
      <c r="M141" s="318" t="s">
        <v>197</v>
      </c>
      <c r="N141" s="1"/>
      <c r="O141" s="179"/>
      <c r="P141" s="180"/>
    </row>
    <row r="142" spans="3:16" ht="15.6">
      <c r="C142" s="314" t="s">
        <v>116</v>
      </c>
      <c r="D142" s="315"/>
      <c r="E142" s="315"/>
      <c r="F142" s="315" t="s">
        <v>165</v>
      </c>
      <c r="G142" s="315"/>
      <c r="H142" s="315" t="s">
        <v>166</v>
      </c>
      <c r="I142" s="316"/>
      <c r="J142" s="316" t="s">
        <v>198</v>
      </c>
      <c r="K142" s="316" t="s">
        <v>202</v>
      </c>
      <c r="L142" s="315" t="s">
        <v>180</v>
      </c>
      <c r="M142" s="318" t="s">
        <v>198</v>
      </c>
      <c r="N142" s="1"/>
      <c r="O142" s="179"/>
      <c r="P142" s="180"/>
    </row>
    <row r="143" spans="3:16">
      <c r="C143" s="314" t="s">
        <v>117</v>
      </c>
      <c r="D143" s="315"/>
      <c r="E143" s="315"/>
      <c r="F143" s="315"/>
      <c r="G143" s="315"/>
      <c r="H143" s="315"/>
      <c r="I143" s="316"/>
      <c r="J143" s="316" t="s">
        <v>199</v>
      </c>
      <c r="K143" s="316" t="s">
        <v>203</v>
      </c>
      <c r="L143" s="315"/>
      <c r="M143" s="318" t="s">
        <v>199</v>
      </c>
      <c r="N143" s="1"/>
      <c r="O143" s="179"/>
      <c r="P143" s="180"/>
    </row>
    <row r="144" spans="3:16">
      <c r="C144" s="314"/>
      <c r="D144" s="315"/>
      <c r="E144" s="315"/>
      <c r="F144" s="315"/>
      <c r="G144" s="315"/>
      <c r="H144" s="315"/>
      <c r="I144" s="316"/>
      <c r="J144" s="316" t="s">
        <v>200</v>
      </c>
      <c r="K144" s="316" t="s">
        <v>204</v>
      </c>
      <c r="L144" s="315"/>
      <c r="M144" s="318" t="s">
        <v>200</v>
      </c>
      <c r="N144" s="1"/>
      <c r="O144" s="179"/>
      <c r="P144" s="180"/>
    </row>
    <row r="145" spans="3:16">
      <c r="C145" s="314"/>
      <c r="D145" s="315"/>
      <c r="E145" s="315"/>
      <c r="F145" s="315"/>
      <c r="G145" s="315"/>
      <c r="H145" s="315"/>
      <c r="I145" s="316"/>
      <c r="J145" s="316" t="s">
        <v>164</v>
      </c>
      <c r="K145" s="316"/>
      <c r="L145" s="315"/>
      <c r="M145" s="318"/>
      <c r="N145" s="1"/>
      <c r="O145" s="179"/>
      <c r="P145" s="180"/>
    </row>
    <row r="146" spans="3:16">
      <c r="C146" s="314"/>
      <c r="D146" s="315"/>
      <c r="E146" s="315"/>
      <c r="F146" s="315"/>
      <c r="G146" s="315"/>
      <c r="H146" s="315"/>
      <c r="I146" s="316"/>
      <c r="J146" s="316"/>
      <c r="K146" s="316"/>
      <c r="L146" s="315"/>
      <c r="M146" s="318"/>
      <c r="N146" s="1"/>
      <c r="O146" s="179"/>
      <c r="P146" s="180"/>
    </row>
    <row r="147" spans="3:16" ht="13.8" thickBot="1">
      <c r="C147" s="319">
        <v>2</v>
      </c>
      <c r="D147" s="320"/>
      <c r="E147" s="320"/>
      <c r="F147" s="320">
        <v>1</v>
      </c>
      <c r="G147" s="320"/>
      <c r="H147" s="320">
        <v>1</v>
      </c>
      <c r="I147" s="321"/>
      <c r="J147" s="321">
        <v>1</v>
      </c>
      <c r="K147" s="321">
        <v>1</v>
      </c>
      <c r="L147" s="320">
        <v>2</v>
      </c>
      <c r="M147" s="322">
        <v>2</v>
      </c>
      <c r="N147" s="1"/>
      <c r="O147" s="179"/>
      <c r="P147" s="180"/>
    </row>
    <row r="148" spans="3:16">
      <c r="C148" s="1"/>
      <c r="D148" s="1"/>
      <c r="E148" s="1"/>
      <c r="F148" s="1"/>
      <c r="G148" s="1"/>
      <c r="H148" s="82"/>
      <c r="I148" s="205"/>
      <c r="J148" s="82"/>
      <c r="K148" s="1"/>
      <c r="L148" s="1"/>
      <c r="M148" s="179"/>
      <c r="N148" s="180"/>
      <c r="O148" s="180"/>
      <c r="P148" s="180"/>
    </row>
    <row r="149" spans="3:16">
      <c r="C149" s="1"/>
      <c r="D149" s="1"/>
      <c r="E149" s="1"/>
      <c r="F149" s="1"/>
      <c r="G149" s="1"/>
      <c r="H149" s="82"/>
    </row>
  </sheetData>
  <sheetProtection sheet="1" objects="1" scenarios="1"/>
  <mergeCells count="83">
    <mergeCell ref="O114:O115"/>
    <mergeCell ref="I121:J121"/>
    <mergeCell ref="I122:J122"/>
    <mergeCell ref="I123:J123"/>
    <mergeCell ref="I124:J124"/>
    <mergeCell ref="I116:J116"/>
    <mergeCell ref="I117:J117"/>
    <mergeCell ref="I118:J118"/>
    <mergeCell ref="I119:J119"/>
    <mergeCell ref="K87:L87"/>
    <mergeCell ref="K88:L88"/>
    <mergeCell ref="K89:L89"/>
    <mergeCell ref="J104:K104"/>
    <mergeCell ref="I87:J87"/>
    <mergeCell ref="C6:M6"/>
    <mergeCell ref="K85:L85"/>
    <mergeCell ref="C85:C86"/>
    <mergeCell ref="D85:D86"/>
    <mergeCell ref="I85:J86"/>
    <mergeCell ref="E85:F86"/>
    <mergeCell ref="C7:M7"/>
    <mergeCell ref="E14:F14"/>
    <mergeCell ref="L12:L14"/>
    <mergeCell ref="E12:J12"/>
    <mergeCell ref="E13:J13"/>
    <mergeCell ref="G14:H14"/>
    <mergeCell ref="I14:J14"/>
    <mergeCell ref="K86:L86"/>
    <mergeCell ref="G85:G86"/>
    <mergeCell ref="C138:M138"/>
    <mergeCell ref="F100:F101"/>
    <mergeCell ref="J100:K100"/>
    <mergeCell ref="E88:F88"/>
    <mergeCell ref="E89:F89"/>
    <mergeCell ref="K90:L90"/>
    <mergeCell ref="I90:J90"/>
    <mergeCell ref="I88:J88"/>
    <mergeCell ref="J105:K105"/>
    <mergeCell ref="C100:C101"/>
    <mergeCell ref="D100:D101"/>
    <mergeCell ref="G123:H123"/>
    <mergeCell ref="G124:H124"/>
    <mergeCell ref="G125:H125"/>
    <mergeCell ref="G115:H115"/>
    <mergeCell ref="I125:J125"/>
    <mergeCell ref="G121:H121"/>
    <mergeCell ref="G122:H122"/>
    <mergeCell ref="E122:F122"/>
    <mergeCell ref="E123:F123"/>
    <mergeCell ref="E124:F124"/>
    <mergeCell ref="E125:F125"/>
    <mergeCell ref="G114:H114"/>
    <mergeCell ref="K91:L91"/>
    <mergeCell ref="J107:K107"/>
    <mergeCell ref="I115:J115"/>
    <mergeCell ref="E116:F116"/>
    <mergeCell ref="G116:H116"/>
    <mergeCell ref="E100:E101"/>
    <mergeCell ref="J103:K103"/>
    <mergeCell ref="K92:L92"/>
    <mergeCell ref="J102:K102"/>
    <mergeCell ref="I92:J92"/>
    <mergeCell ref="J101:K101"/>
    <mergeCell ref="I91:J91"/>
    <mergeCell ref="G100:I100"/>
    <mergeCell ref="J106:K106"/>
    <mergeCell ref="I114:J114"/>
    <mergeCell ref="E87:F87"/>
    <mergeCell ref="E90:F90"/>
    <mergeCell ref="E91:F91"/>
    <mergeCell ref="E92:F92"/>
    <mergeCell ref="I89:J89"/>
    <mergeCell ref="E118:F118"/>
    <mergeCell ref="I120:J120"/>
    <mergeCell ref="E119:F119"/>
    <mergeCell ref="E115:F115"/>
    <mergeCell ref="E121:F121"/>
    <mergeCell ref="G117:H117"/>
    <mergeCell ref="G118:H118"/>
    <mergeCell ref="G119:H119"/>
    <mergeCell ref="E120:F120"/>
    <mergeCell ref="G120:H120"/>
    <mergeCell ref="E117:F117"/>
  </mergeCells>
  <phoneticPr fontId="3" type="noConversion"/>
  <printOptions horizontalCentered="1"/>
  <pageMargins left="0.5" right="0.5" top="0.5" bottom="0.5" header="0.25" footer="0.25"/>
  <pageSetup scale="70" orientation="portrait" r:id="rId1"/>
  <headerFooter alignWithMargins="0">
    <oddFooter>&amp;L&amp;"Times New Roman,Regular"Pinchin Report No.:&amp;C&amp;"Times New Roman,Regular"Page &amp;P of &amp;N&amp;R&amp;"Times New Roman,Regular"Pinchin Environmental</oddFooter>
  </headerFooter>
  <drawing r:id="rId2"/>
</worksheet>
</file>

<file path=xl/worksheets/sheet5.xml><?xml version="1.0" encoding="utf-8"?>
<worksheet xmlns="http://schemas.openxmlformats.org/spreadsheetml/2006/main" xmlns:r="http://schemas.openxmlformats.org/officeDocument/2006/relationships">
  <sheetPr>
    <tabColor theme="3" tint="-0.249977111117893"/>
  </sheetPr>
  <dimension ref="A1:D36"/>
  <sheetViews>
    <sheetView zoomScaleNormal="100" workbookViewId="0"/>
  </sheetViews>
  <sheetFormatPr defaultColWidth="9.109375" defaultRowHeight="13.2"/>
  <cols>
    <col min="1" max="1" width="9.77734375" style="275" customWidth="1"/>
    <col min="2" max="2" width="18.109375" style="25" customWidth="1"/>
    <col min="3" max="3" width="101.44140625" style="25" customWidth="1"/>
    <col min="4" max="16384" width="9.109375" style="25"/>
  </cols>
  <sheetData>
    <row r="1" spans="1:4" s="101" customFormat="1" ht="47.25" customHeight="1">
      <c r="A1" s="266"/>
      <c r="C1" s="111"/>
    </row>
    <row r="2" spans="1:4" s="101" customFormat="1" ht="15.6">
      <c r="C2" s="274" t="s">
        <v>144</v>
      </c>
    </row>
    <row r="3" spans="1:4" s="101" customFormat="1" ht="6.6" customHeight="1">
      <c r="C3" s="274"/>
    </row>
    <row r="4" spans="1:4" s="425" customFormat="1" ht="16.5" customHeight="1">
      <c r="A4" s="426"/>
      <c r="C4" s="425" t="s">
        <v>343</v>
      </c>
    </row>
    <row r="5" spans="1:4" ht="13.8" thickBot="1"/>
    <row r="6" spans="1:4" s="101" customFormat="1" ht="36" customHeight="1" thickBot="1">
      <c r="A6" s="266"/>
      <c r="C6" s="122" t="s">
        <v>268</v>
      </c>
      <c r="D6" s="110"/>
    </row>
    <row r="7" spans="1:4" s="101" customFormat="1" ht="16.2" thickBot="1">
      <c r="A7" s="266"/>
      <c r="C7" s="123"/>
      <c r="D7" s="110"/>
    </row>
    <row r="8" spans="1:4" ht="33.75" customHeight="1">
      <c r="C8" s="323" t="s">
        <v>145</v>
      </c>
    </row>
    <row r="9" spans="1:4" ht="15.6">
      <c r="C9" s="324" t="s">
        <v>150</v>
      </c>
    </row>
    <row r="10" spans="1:4" ht="15.6">
      <c r="C10" s="325" t="s">
        <v>297</v>
      </c>
    </row>
    <row r="11" spans="1:4" ht="15.6">
      <c r="C11" s="324" t="s">
        <v>238</v>
      </c>
    </row>
    <row r="12" spans="1:4" ht="31.2">
      <c r="C12" s="326" t="s">
        <v>298</v>
      </c>
    </row>
    <row r="13" spans="1:4" ht="15.6">
      <c r="C13" s="324" t="s">
        <v>299</v>
      </c>
    </row>
    <row r="14" spans="1:4" ht="15.6">
      <c r="C14" s="325" t="s">
        <v>220</v>
      </c>
    </row>
    <row r="15" spans="1:4" ht="15.6">
      <c r="C15" s="324" t="s">
        <v>221</v>
      </c>
    </row>
    <row r="16" spans="1:4" s="176" customFormat="1" ht="31.2">
      <c r="A16" s="276"/>
      <c r="C16" s="327" t="s">
        <v>190</v>
      </c>
    </row>
    <row r="17" spans="1:3" s="106" customFormat="1" ht="15.6">
      <c r="A17" s="269"/>
      <c r="C17" s="328" t="s">
        <v>191</v>
      </c>
    </row>
    <row r="18" spans="1:3" ht="16.2" thickBot="1">
      <c r="C18" s="329"/>
    </row>
    <row r="19" spans="1:3" ht="15.6">
      <c r="C19" s="334"/>
    </row>
    <row r="20" spans="1:3" ht="18.600000000000001" thickBot="1">
      <c r="C20" s="286" t="s">
        <v>313</v>
      </c>
    </row>
    <row r="21" spans="1:3" ht="29.4">
      <c r="C21" s="335" t="s">
        <v>314</v>
      </c>
    </row>
    <row r="22" spans="1:3" ht="43.2">
      <c r="C22" s="336" t="s">
        <v>315</v>
      </c>
    </row>
    <row r="23" spans="1:3" ht="43.2">
      <c r="C23" s="336" t="s">
        <v>316</v>
      </c>
    </row>
    <row r="24" spans="1:3" ht="29.4">
      <c r="C24" s="336" t="s">
        <v>317</v>
      </c>
    </row>
    <row r="25" spans="1:3" ht="16.2" thickBot="1">
      <c r="C25" s="337"/>
    </row>
    <row r="26" spans="1:3" s="429" customFormat="1" ht="16.8">
      <c r="A26" s="428"/>
      <c r="C26" s="427" t="s">
        <v>346</v>
      </c>
    </row>
    <row r="28" spans="1:3" s="1" customFormat="1" ht="15.6">
      <c r="A28" s="426"/>
      <c r="B28" s="425"/>
      <c r="C28" s="430" t="s">
        <v>301</v>
      </c>
    </row>
    <row r="29" spans="1:3" ht="16.2" thickBot="1">
      <c r="C29" s="252"/>
    </row>
    <row r="30" spans="1:3" ht="65.400000000000006" thickBot="1">
      <c r="C30" s="302" t="s">
        <v>303</v>
      </c>
    </row>
    <row r="31" spans="1:3">
      <c r="C31" s="299"/>
    </row>
    <row r="32" spans="1:3">
      <c r="C32" s="299"/>
    </row>
    <row r="33" spans="3:3">
      <c r="C33" s="299"/>
    </row>
    <row r="34" spans="3:3">
      <c r="C34" s="299"/>
    </row>
    <row r="35" spans="3:3">
      <c r="C35" s="253"/>
    </row>
    <row r="36" spans="3:3">
      <c r="C36" s="253"/>
    </row>
  </sheetData>
  <sheetProtection sheet="1" objects="1" scenarios="1"/>
  <hyperlinks>
    <hyperlink ref="C9" r:id="rId1"/>
    <hyperlink ref="C17" r:id="rId2"/>
    <hyperlink ref="C15" r:id="rId3"/>
    <hyperlink ref="C11" r:id="rId4"/>
    <hyperlink ref="C26" r:id="rId5"/>
  </hyperlinks>
  <pageMargins left="0.7" right="0.7" top="0.75" bottom="0.75" header="0.3" footer="0.3"/>
  <drawing r:id="rId6"/>
</worksheet>
</file>

<file path=xl/worksheets/sheet6.xml><?xml version="1.0" encoding="utf-8"?>
<worksheet xmlns="http://schemas.openxmlformats.org/spreadsheetml/2006/main" xmlns:r="http://schemas.openxmlformats.org/officeDocument/2006/relationships">
  <sheetPr>
    <tabColor theme="3" tint="-0.499984740745262"/>
  </sheetPr>
  <dimension ref="A2:O21"/>
  <sheetViews>
    <sheetView zoomScaleNormal="100" workbookViewId="0"/>
  </sheetViews>
  <sheetFormatPr defaultColWidth="9.109375" defaultRowHeight="39" customHeight="1"/>
  <cols>
    <col min="1" max="1" width="9.21875" style="142" customWidth="1"/>
    <col min="2" max="2" width="18.109375" style="138" customWidth="1"/>
    <col min="3" max="3" width="2.109375" style="138" customWidth="1"/>
    <col min="4" max="5" width="9.109375" style="138"/>
    <col min="6" max="6" width="12.5546875" style="138" customWidth="1"/>
    <col min="7" max="7" width="9.109375" style="138"/>
    <col min="8" max="8" width="14.33203125" style="138" bestFit="1" customWidth="1"/>
    <col min="9" max="9" width="9.109375" style="138"/>
    <col min="10" max="10" width="18.109375" style="138" bestFit="1" customWidth="1"/>
    <col min="11" max="11" width="9.109375" style="138"/>
    <col min="12" max="12" width="13" style="138" customWidth="1"/>
    <col min="13" max="13" width="9.109375" style="138"/>
    <col min="14" max="14" width="25.109375" style="138" customWidth="1"/>
    <col min="15" max="15" width="2.44140625" style="138" customWidth="1"/>
    <col min="16" max="16384" width="9.109375" style="138"/>
  </cols>
  <sheetData>
    <row r="2" spans="3:15" ht="13.2"/>
    <row r="3" spans="3:15" ht="15.6">
      <c r="C3" s="274" t="s">
        <v>155</v>
      </c>
      <c r="D3" s="431"/>
    </row>
    <row r="4" spans="3:15" ht="21.6" customHeight="1" thickBot="1">
      <c r="C4" s="425" t="s">
        <v>343</v>
      </c>
    </row>
    <row r="5" spans="3:15" ht="85.5" customHeight="1" thickBot="1">
      <c r="C5" s="513" t="s">
        <v>324</v>
      </c>
      <c r="D5" s="514"/>
      <c r="E5" s="514"/>
      <c r="F5" s="514"/>
      <c r="G5" s="514"/>
      <c r="H5" s="514"/>
      <c r="I5" s="514"/>
      <c r="J5" s="514"/>
      <c r="K5" s="514"/>
      <c r="L5" s="514"/>
      <c r="M5" s="514"/>
      <c r="N5" s="514"/>
      <c r="O5" s="515"/>
    </row>
    <row r="6" spans="3:15" ht="16.2" thickBot="1">
      <c r="C6" s="222"/>
      <c r="D6" s="222"/>
      <c r="E6" s="222"/>
      <c r="F6" s="222"/>
      <c r="G6" s="222"/>
      <c r="H6" s="222"/>
      <c r="I6" s="222"/>
      <c r="J6" s="222"/>
      <c r="K6" s="222"/>
      <c r="L6" s="222"/>
      <c r="M6" s="222"/>
      <c r="N6" s="222"/>
      <c r="O6" s="222"/>
    </row>
    <row r="7" spans="3:15" ht="16.2" thickBot="1">
      <c r="C7" s="139"/>
      <c r="D7" s="140"/>
      <c r="E7" s="140"/>
      <c r="F7" s="140"/>
      <c r="G7" s="140"/>
      <c r="H7" s="140"/>
      <c r="I7" s="140"/>
      <c r="J7" s="140"/>
      <c r="K7" s="140"/>
      <c r="L7" s="140"/>
      <c r="M7" s="140"/>
      <c r="N7" s="140"/>
      <c r="O7" s="141"/>
    </row>
    <row r="8" spans="3:15" ht="31.8" thickBot="1">
      <c r="C8" s="143"/>
      <c r="D8" s="144"/>
      <c r="E8" s="144"/>
      <c r="F8" s="516" t="s">
        <v>168</v>
      </c>
      <c r="G8" s="517"/>
      <c r="H8" s="517"/>
      <c r="I8" s="517"/>
      <c r="J8" s="518"/>
      <c r="K8" s="144"/>
      <c r="L8" s="145" t="s">
        <v>239</v>
      </c>
      <c r="M8" s="146"/>
      <c r="N8" s="145" t="s">
        <v>156</v>
      </c>
      <c r="O8" s="223"/>
    </row>
    <row r="9" spans="3:15" ht="44.25" customHeight="1" thickBot="1">
      <c r="C9" s="143"/>
      <c r="D9" s="144"/>
      <c r="E9" s="144"/>
      <c r="F9" s="144"/>
      <c r="G9" s="144"/>
      <c r="H9" s="144"/>
      <c r="I9" s="144"/>
      <c r="J9" s="144"/>
      <c r="K9" s="144"/>
      <c r="L9" s="144"/>
      <c r="M9" s="144"/>
      <c r="N9" s="224"/>
      <c r="O9" s="223"/>
    </row>
    <row r="10" spans="3:15" ht="47.4" thickBot="1">
      <c r="C10" s="143"/>
      <c r="D10" s="142"/>
      <c r="E10" s="144"/>
      <c r="F10" s="147" t="s">
        <v>240</v>
      </c>
      <c r="G10" s="144"/>
      <c r="H10" s="147" t="s">
        <v>241</v>
      </c>
      <c r="I10" s="144"/>
      <c r="J10" s="144"/>
      <c r="K10" s="144"/>
      <c r="L10" s="147" t="s">
        <v>242</v>
      </c>
      <c r="M10" s="144"/>
      <c r="N10" s="147" t="s">
        <v>231</v>
      </c>
      <c r="O10" s="223"/>
    </row>
    <row r="11" spans="3:15" ht="42.75" customHeight="1" thickBot="1">
      <c r="C11" s="143"/>
      <c r="D11" s="148" t="s">
        <v>157</v>
      </c>
      <c r="E11" s="144"/>
      <c r="F11" s="144"/>
      <c r="G11" s="144"/>
      <c r="H11" s="144"/>
      <c r="I11" s="144"/>
      <c r="J11" s="148" t="s">
        <v>243</v>
      </c>
      <c r="K11" s="144"/>
      <c r="L11" s="144"/>
      <c r="M11" s="144"/>
      <c r="N11" s="142"/>
      <c r="O11" s="223"/>
    </row>
    <row r="12" spans="3:15" ht="47.4" thickBot="1">
      <c r="C12" s="143"/>
      <c r="D12" s="144"/>
      <c r="E12" s="144"/>
      <c r="F12" s="147" t="s">
        <v>244</v>
      </c>
      <c r="G12" s="144"/>
      <c r="H12" s="147" t="s">
        <v>245</v>
      </c>
      <c r="I12" s="144"/>
      <c r="J12" s="144"/>
      <c r="K12" s="144"/>
      <c r="L12" s="225"/>
      <c r="M12" s="144"/>
      <c r="N12" s="148" t="s">
        <v>158</v>
      </c>
      <c r="O12" s="223"/>
    </row>
    <row r="13" spans="3:15" ht="47.25" customHeight="1" thickBot="1">
      <c r="C13" s="143"/>
      <c r="D13" s="144"/>
      <c r="E13" s="144"/>
      <c r="F13" s="225"/>
      <c r="G13" s="144"/>
      <c r="H13" s="225"/>
      <c r="I13" s="144"/>
      <c r="J13" s="144"/>
      <c r="K13" s="144"/>
      <c r="L13" s="225"/>
      <c r="M13" s="144"/>
      <c r="N13" s="144"/>
      <c r="O13" s="223"/>
    </row>
    <row r="14" spans="3:15" ht="16.2" thickBot="1">
      <c r="C14" s="143"/>
      <c r="D14" s="144"/>
      <c r="E14" s="144"/>
      <c r="F14" s="225"/>
      <c r="G14" s="144"/>
      <c r="H14" s="225"/>
      <c r="I14" s="144"/>
      <c r="J14" s="144"/>
      <c r="K14" s="144"/>
      <c r="L14" s="225"/>
      <c r="M14" s="144"/>
      <c r="N14" s="147" t="s">
        <v>169</v>
      </c>
      <c r="O14" s="223"/>
    </row>
    <row r="15" spans="3:15" ht="52.5" customHeight="1" thickBot="1">
      <c r="C15" s="143"/>
      <c r="D15" s="144"/>
      <c r="E15" s="144"/>
      <c r="F15" s="225"/>
      <c r="G15" s="144"/>
      <c r="H15" s="225"/>
      <c r="I15" s="144"/>
      <c r="J15" s="144"/>
      <c r="K15" s="144"/>
      <c r="L15" s="225"/>
      <c r="M15" s="144"/>
      <c r="N15" s="142"/>
      <c r="O15" s="223"/>
    </row>
    <row r="16" spans="3:15" ht="16.2" thickBot="1">
      <c r="C16" s="143"/>
      <c r="D16" s="144"/>
      <c r="E16" s="144"/>
      <c r="F16" s="144"/>
      <c r="G16" s="144"/>
      <c r="H16" s="144"/>
      <c r="I16" s="144"/>
      <c r="J16" s="144"/>
      <c r="K16" s="144"/>
      <c r="L16" s="144"/>
      <c r="M16" s="144"/>
      <c r="N16" s="147" t="s">
        <v>160</v>
      </c>
      <c r="O16" s="223"/>
    </row>
    <row r="17" spans="3:15" ht="15.6">
      <c r="C17" s="254"/>
      <c r="D17" s="255" t="s">
        <v>159</v>
      </c>
      <c r="E17" s="256"/>
      <c r="F17" s="256"/>
      <c r="G17" s="256"/>
      <c r="H17" s="256"/>
      <c r="I17" s="257"/>
      <c r="J17" s="144"/>
      <c r="K17" s="144"/>
      <c r="L17" s="142"/>
      <c r="M17" s="144"/>
      <c r="N17" s="144"/>
      <c r="O17" s="149"/>
    </row>
    <row r="18" spans="3:15" ht="16.2" thickBot="1">
      <c r="C18" s="258"/>
      <c r="D18" s="259"/>
      <c r="E18" s="259"/>
      <c r="F18" s="259"/>
      <c r="G18" s="259"/>
      <c r="H18" s="259"/>
      <c r="I18" s="260"/>
      <c r="J18" s="144"/>
      <c r="K18" s="144"/>
      <c r="L18" s="144"/>
      <c r="M18" s="144"/>
      <c r="N18" s="144"/>
      <c r="O18" s="149"/>
    </row>
    <row r="19" spans="3:15" ht="39" customHeight="1" thickBot="1">
      <c r="C19" s="258"/>
      <c r="D19" s="261" t="s">
        <v>161</v>
      </c>
      <c r="E19" s="259"/>
      <c r="F19" s="259"/>
      <c r="G19" s="259"/>
      <c r="H19" s="262" t="s">
        <v>162</v>
      </c>
      <c r="I19" s="260"/>
      <c r="J19" s="144"/>
      <c r="K19" s="144"/>
      <c r="L19" s="144"/>
      <c r="M19" s="144"/>
      <c r="N19" s="144"/>
      <c r="O19" s="149"/>
    </row>
    <row r="20" spans="3:15" ht="13.8" thickBot="1">
      <c r="C20" s="263"/>
      <c r="D20" s="264"/>
      <c r="E20" s="264"/>
      <c r="F20" s="264"/>
      <c r="G20" s="264"/>
      <c r="H20" s="264"/>
      <c r="I20" s="265"/>
      <c r="J20" s="150"/>
      <c r="K20" s="150"/>
      <c r="L20" s="150"/>
      <c r="M20" s="150"/>
      <c r="N20" s="150"/>
      <c r="O20" s="151"/>
    </row>
    <row r="21" spans="3:15" ht="60" customHeight="1"/>
  </sheetData>
  <sheetProtection sheet="1" objects="1" scenarios="1"/>
  <mergeCells count="2">
    <mergeCell ref="C5:O5"/>
    <mergeCell ref="F8:J8"/>
  </mergeCells>
  <printOptions horizontalCentered="1"/>
  <pageMargins left="0.7" right="0.7" top="0.75" bottom="0.75" header="0.3" footer="0.3"/>
  <pageSetup scale="69" orientation="landscape" verticalDpi="0" r:id="rId1"/>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Input-Output</vt:lpstr>
      <vt:lpstr>All Substances</vt:lpstr>
      <vt:lpstr>Calculations</vt:lpstr>
      <vt:lpstr>References</vt:lpstr>
      <vt:lpstr>Process Flow</vt:lpstr>
      <vt:lpstr>Sheet1</vt:lpstr>
      <vt:lpstr>Calculations!Print_Area</vt:lpstr>
      <vt:lpstr>'Process Flow'!Print_Area</vt:lpstr>
      <vt:lpstr>Calculations!Print_Titles</vt:lpstr>
    </vt:vector>
  </TitlesOfParts>
  <Company>Pinchin Environmental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McDonald, Shawn</dc:creator>
  <cp:lastModifiedBy>zislam</cp:lastModifiedBy>
  <cp:lastPrinted>2010-09-22T15:33:51Z</cp:lastPrinted>
  <dcterms:created xsi:type="dcterms:W3CDTF">2006-05-16T21:51:41Z</dcterms:created>
  <dcterms:modified xsi:type="dcterms:W3CDTF">2014-03-21T15:30:54Z</dcterms:modified>
</cp:coreProperties>
</file>