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0" yWindow="65500" windowWidth="15480" windowHeight="8508" tabRatio="897" activeTab="0"/>
  </bookViews>
  <sheets>
    <sheet name="Instructions" sheetId="1" r:id="rId1"/>
    <sheet name="Metal Substrate" sheetId="2" r:id="rId2"/>
    <sheet name="Chromium Bath" sheetId="3" r:id="rId3"/>
    <sheet name="Cadmium Cyanide Bath" sheetId="4" r:id="rId4"/>
    <sheet name="Nickel Bath" sheetId="5" r:id="rId5"/>
    <sheet name="Anodes" sheetId="6" r:id="rId6"/>
    <sheet name="Electroplated Product" sheetId="7" r:id="rId7"/>
    <sheet name="Output Summary" sheetId="8" r:id="rId8"/>
    <sheet name="Calculations" sheetId="9" r:id="rId9"/>
    <sheet name="References" sheetId="10" r:id="rId10"/>
    <sheet name="Process Flow" sheetId="11" r:id="rId11"/>
  </sheets>
  <externalReferences>
    <externalReference r:id="rId14"/>
  </externalReferences>
  <definedNames>
    <definedName name="APC" localSheetId="1">'[1]Calculations'!#REF!</definedName>
    <definedName name="APC">'[1]Calculations'!#REF!</definedName>
    <definedName name="Filters" localSheetId="1">'[1]Calculations'!#REF!</definedName>
    <definedName name="Filters">'[1]Calculations'!#REF!</definedName>
    <definedName name="_xlnm.Print_Area" localSheetId="0">'Instructions'!$B$1:$D$48</definedName>
    <definedName name="Process" localSheetId="1">'[1]Calculations'!#REF!</definedName>
    <definedName name="Process">'[1]Calculations'!#REF!</definedName>
  </definedNames>
  <calcPr fullCalcOnLoad="1"/>
</workbook>
</file>

<file path=xl/sharedStrings.xml><?xml version="1.0" encoding="utf-8"?>
<sst xmlns="http://schemas.openxmlformats.org/spreadsheetml/2006/main" count="893" uniqueCount="315">
  <si>
    <t>Process Flow</t>
  </si>
  <si>
    <t>VOCs</t>
  </si>
  <si>
    <t>PM2.5 &amp; Metals</t>
  </si>
  <si>
    <t>Degreasing</t>
  </si>
  <si>
    <t>Polishing/ Grinding</t>
  </si>
  <si>
    <t>Alkaline cleaning</t>
  </si>
  <si>
    <t>Acid Dip</t>
  </si>
  <si>
    <t>Anodic Treatment</t>
  </si>
  <si>
    <t>Electroplating</t>
  </si>
  <si>
    <t>Shipping/ Distribution</t>
  </si>
  <si>
    <t>Legend:</t>
  </si>
  <si>
    <t>Process Step</t>
  </si>
  <si>
    <t>Release</t>
  </si>
  <si>
    <t>Control</t>
  </si>
  <si>
    <t>Compound</t>
  </si>
  <si>
    <t>CAS #</t>
  </si>
  <si>
    <t>n/a</t>
  </si>
  <si>
    <t>Moisture Extractor</t>
  </si>
  <si>
    <t>Polypropylene Balls</t>
  </si>
  <si>
    <t>Fume Suppressant</t>
  </si>
  <si>
    <t>Fume Suppressant w/ polypropylene balls</t>
  </si>
  <si>
    <t>Packed Bed Scrubber</t>
  </si>
  <si>
    <t>Particulate Matter (PM10)</t>
  </si>
  <si>
    <t>Particulate Matter (PM2.5)</t>
  </si>
  <si>
    <t>Chevron-Blade Mist Eliminator</t>
  </si>
  <si>
    <t>Mesh-Pad Mist Eliminator</t>
  </si>
  <si>
    <t>Packed Bed Scrubber and Mesh-Pad Mist Eliminator</t>
  </si>
  <si>
    <t>Composite Mesh-Pad Mist Eliminator</t>
  </si>
  <si>
    <t>Total Electroplating Bath Capacity</t>
  </si>
  <si>
    <t>Electroplating Current</t>
  </si>
  <si>
    <t>Amperes</t>
  </si>
  <si>
    <t>Electroplating Schedule</t>
  </si>
  <si>
    <t>weeks/year</t>
  </si>
  <si>
    <t>litres</t>
  </si>
  <si>
    <t>gallons</t>
  </si>
  <si>
    <t>cubic metres</t>
  </si>
  <si>
    <t>Moisture extractor</t>
  </si>
  <si>
    <t>Polypropylene (PP) balls</t>
  </si>
  <si>
    <t>Fume suppressant</t>
  </si>
  <si>
    <t>Fume suppressant w/ PP balls</t>
  </si>
  <si>
    <t>Packed bed scrubber</t>
  </si>
  <si>
    <t>Chevron-blade mist eliminator</t>
  </si>
  <si>
    <t>Mesh-pad mist eliminator</t>
  </si>
  <si>
    <t>Packed bed scrubber and mesh-pad mist eliminator</t>
  </si>
  <si>
    <t>Composite mesh-pad mist eliminator</t>
  </si>
  <si>
    <t>hours/week</t>
  </si>
  <si>
    <t>Quantity of solvents used for cleaning/degreasing</t>
  </si>
  <si>
    <t>http://orgchem.colorado.edu/pdffiles/reference.pdf</t>
  </si>
  <si>
    <t>Solvent</t>
  </si>
  <si>
    <t>kilograms</t>
  </si>
  <si>
    <t>pounds</t>
  </si>
  <si>
    <t>tonnes (metric)</t>
  </si>
  <si>
    <t>tons (imperial)</t>
  </si>
  <si>
    <t>=</t>
  </si>
  <si>
    <t>Data Quality</t>
  </si>
  <si>
    <t>D</t>
  </si>
  <si>
    <t>E</t>
  </si>
  <si>
    <t>How to use this calculator:</t>
  </si>
  <si>
    <t>Output summary:</t>
  </si>
  <si>
    <t>Before you start make sure you have:</t>
  </si>
  <si>
    <t>- the total capacity (volume) of the electroplating baths</t>
  </si>
  <si>
    <t>- the replenishing/refill schedule for electroplating baths</t>
  </si>
  <si>
    <t xml:space="preserve">Please complete the INPUT table below. </t>
  </si>
  <si>
    <t>Calculations</t>
  </si>
  <si>
    <t>References</t>
  </si>
  <si>
    <t>http://www.npi.gov.au/publications/emission-estimation-technique/pubs/felectro.pdf</t>
  </si>
  <si>
    <t>http://www.epa.gov/ttn/chief/ap42/ch12/final/c12s20.pdf</t>
  </si>
  <si>
    <t>Chromic Acid Concentration</t>
  </si>
  <si>
    <t>Select units</t>
  </si>
  <si>
    <t>Select control</t>
  </si>
  <si>
    <t>Internal use only</t>
  </si>
  <si>
    <t>g/L</t>
  </si>
  <si>
    <t>- the concentration of chromic acid used for electroplating</t>
  </si>
  <si>
    <r>
      <rPr>
        <b/>
        <sz val="12"/>
        <rFont val="Times New Roman"/>
        <family val="1"/>
      </rPr>
      <t xml:space="preserve">NOTE: </t>
    </r>
    <r>
      <rPr>
        <sz val="12"/>
        <rFont val="Times New Roman"/>
        <family val="1"/>
      </rPr>
      <t>some of these may not apply to your facility</t>
    </r>
  </si>
  <si>
    <t>• Please provide all the information requested in the yellow cells. If a section does not apply to your facility, leave it as it is.</t>
  </si>
  <si>
    <t xml:space="preserve">•This page provides detailed calculations based on the information provided in the Input table. It also provides sample calculations and an assessment of emission factor data quality. </t>
  </si>
  <si>
    <t>This page provides all the reference information for the emission factors and assumptions used in the Calculations page. Click on the links below to view the source documents.</t>
  </si>
  <si>
    <t>OUTPUT SUMMARY (Only ChemTRAC priority substances)</t>
  </si>
  <si>
    <t>ChemTRAC Priority Substances</t>
  </si>
  <si>
    <t>Copyright (C) 2010, City of Toronto</t>
  </si>
  <si>
    <t>Input summary:</t>
  </si>
  <si>
    <r>
      <t xml:space="preserve">• </t>
    </r>
    <r>
      <rPr>
        <sz val="12"/>
        <rFont val="Times New Roman"/>
        <family val="1"/>
      </rPr>
      <t xml:space="preserve">If you have site specific emission factors you may use them in the table below. If you choose to insert your own emission factor ensure that the units have been converted accordingly.  </t>
    </r>
  </si>
  <si>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</si>
  <si>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 the type of emissions controls used in the electroplating process</t>
  </si>
  <si>
    <t>- the volume of chromic acid used for electroplating</t>
  </si>
  <si>
    <t>Emission Rate (kg/yr)</t>
  </si>
  <si>
    <t xml:space="preserve">This table gives you the estimated quantity of ChemTRAC priority substances your facility manufactured, processed, otherwise used and released for the reporting year. </t>
  </si>
  <si>
    <t>Total MPO and Releases:</t>
  </si>
  <si>
    <r>
      <rPr>
        <sz val="12"/>
        <rFont val="Calibri"/>
        <family val="2"/>
      </rPr>
      <t>•</t>
    </r>
    <r>
      <rPr>
        <sz val="8.4"/>
        <rFont val="Times New Roman"/>
        <family val="1"/>
      </rPr>
      <t xml:space="preserve"> </t>
    </r>
    <r>
      <rPr>
        <sz val="12"/>
        <rFont val="Times New Roman"/>
        <family val="1"/>
      </rPr>
      <t>This page gathers information related to the processes at your facility and shows the estimated amounts of substances manufactured, processed, otherwise used (MPO) or released.</t>
    </r>
  </si>
  <si>
    <t>Manufactured</t>
  </si>
  <si>
    <t>Processed</t>
  </si>
  <si>
    <t>Released to Air</t>
  </si>
  <si>
    <t>Otherwise Used</t>
  </si>
  <si>
    <t>Chromium, Hexavalent, and its compounds</t>
  </si>
  <si>
    <t>Volatile Organic Compounds (VOCs)</t>
  </si>
  <si>
    <t>Quantity (kg/yr)</t>
  </si>
  <si>
    <t>• This page provides a process flow diagram that shows examples of the steps that could be involved in electroplating, and identifies process steps where ChemTRAC priority substances could be manufacture, processed, otherwise used (MPO) or released. 
• Not all facilities will follow all of these steps in this exact order. 
• Not all facilities will have contaminant releases at the process steps identified, and some may have contaminant MPOs or releases at steps which have not been identified in this diagram.</t>
  </si>
  <si>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</si>
  <si>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</si>
  <si>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</si>
  <si>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</si>
  <si>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r>
      <rPr>
        <vertAlign val="superscript"/>
        <sz val="12"/>
        <color indexed="8"/>
        <rFont val="Times New Roman"/>
        <family val="1"/>
      </rPr>
      <t>1</t>
    </r>
    <r>
      <rPr>
        <sz val="12"/>
        <color indexed="8"/>
        <rFont val="Times New Roman"/>
        <family val="1"/>
      </rPr>
      <t xml:space="preserve"> For details refer to the Environmental Reporting and Disclosure Bylaw available at the </t>
    </r>
    <r>
      <rPr>
        <u val="single"/>
        <sz val="12"/>
        <color indexed="48"/>
        <rFont val="Times New Roman"/>
        <family val="1"/>
      </rPr>
      <t>ChemTRAC website</t>
    </r>
    <r>
      <rPr>
        <sz val="12"/>
        <color indexed="8"/>
        <rFont val="Times New Roman"/>
        <family val="1"/>
      </rPr>
      <t>.</t>
    </r>
  </si>
  <si>
    <r>
      <t>Manufactured</t>
    </r>
    <r>
      <rPr>
        <b/>
        <vertAlign val="superscript"/>
        <sz val="12"/>
        <color indexed="8"/>
        <rFont val="Times New Roman"/>
        <family val="1"/>
      </rPr>
      <t>1</t>
    </r>
  </si>
  <si>
    <r>
      <t>Processed</t>
    </r>
    <r>
      <rPr>
        <b/>
        <vertAlign val="superscript"/>
        <sz val="12"/>
        <color indexed="8"/>
        <rFont val="Times New Roman"/>
        <family val="1"/>
      </rPr>
      <t>1</t>
    </r>
  </si>
  <si>
    <r>
      <t>Otherwise Used</t>
    </r>
    <r>
      <rPr>
        <b/>
        <vertAlign val="superscript"/>
        <sz val="12"/>
        <color indexed="8"/>
        <rFont val="Times New Roman"/>
        <family val="1"/>
      </rPr>
      <t>1</t>
    </r>
  </si>
  <si>
    <t>Other processes:</t>
  </si>
  <si>
    <r>
      <t>Released to Air</t>
    </r>
    <r>
      <rPr>
        <b/>
        <vertAlign val="superscript"/>
        <sz val="12"/>
        <color indexed="8"/>
        <rFont val="Times New Roman"/>
        <family val="1"/>
      </rPr>
      <t>1</t>
    </r>
  </si>
  <si>
    <r>
      <t xml:space="preserve">If your facility has other activities or sources that MPO or release ChemTRAC priority substances, then you need to calculate the amounts of chemicals for these activities as well. Please go to  the </t>
    </r>
    <r>
      <rPr>
        <u val="single"/>
        <sz val="12"/>
        <color indexed="12"/>
        <rFont val="Times New Roman"/>
        <family val="1"/>
      </rPr>
      <t>ChemTRAC website</t>
    </r>
    <r>
      <rPr>
        <sz val="12"/>
        <rFont val="Times New Roman"/>
        <family val="1"/>
      </rPr>
      <t xml:space="preserve"> for other calculators and more information.</t>
    </r>
  </si>
  <si>
    <t xml:space="preserve">- the quantity of solvent used in cleaning and degreasing
- the current used in electroplating (in Amperes)
</t>
  </si>
  <si>
    <t xml:space="preserve">• To determine if you need to report, add the amounts shown in the Output Summary table must be added to any other MPOs or releases from other processes or sources, if any, in your facility. Then you need to compare these totals to the reporting thresholds. </t>
  </si>
  <si>
    <r>
      <rPr>
        <sz val="11"/>
        <rFont val="Times New Roman"/>
        <family val="1"/>
      </rPr>
      <t xml:space="preserve">•You may use the </t>
    </r>
    <r>
      <rPr>
        <b/>
        <sz val="11"/>
        <color indexed="8"/>
        <rFont val="Times New Roman"/>
        <family val="1"/>
      </rPr>
      <t>Calculation of Totals</t>
    </r>
    <r>
      <rPr>
        <sz val="11"/>
        <rFont val="Times New Roman"/>
        <family val="1"/>
      </rPr>
      <t xml:space="preserve"> spreadsheet to calculate the total.</t>
    </r>
  </si>
  <si>
    <r>
      <t>Definitions</t>
    </r>
    <r>
      <rPr>
        <b/>
        <vertAlign val="superscript"/>
        <sz val="14"/>
        <rFont val="Times New Roman"/>
        <family val="1"/>
      </rPr>
      <t>1</t>
    </r>
  </si>
  <si>
    <t>Once you have your estimates for activiti(es) or process(es), enter the amounts of MPO and release of each substance from each process into the "Calculation of Totals" calculator (available at www.toronto.ca/chemtrac) to determine if you need to report.</t>
  </si>
  <si>
    <t>Electroplating Type</t>
  </si>
  <si>
    <t>http://www.michigan.gov/documents/deq/deq-aqd-air-eval-era-EmissionCalculation-electroplating_324044_7.pdf</t>
  </si>
  <si>
    <t>Type of Process</t>
  </si>
  <si>
    <t>Select Type of Process</t>
  </si>
  <si>
    <t>Solvent usage</t>
  </si>
  <si>
    <t>None (uncontrolled)</t>
  </si>
  <si>
    <t>Electroplating Type Code</t>
  </si>
  <si>
    <t>Type Code</t>
  </si>
  <si>
    <t>Packed Bed Scrubber and fume suppressant</t>
  </si>
  <si>
    <t>Wet scrubber, moisture extractor, and high efficiency particulate air filter</t>
  </si>
  <si>
    <t>Packed bed scrubber and fume suppressant</t>
  </si>
  <si>
    <r>
      <t>m</t>
    </r>
    <r>
      <rPr>
        <vertAlign val="superscript"/>
        <sz val="12"/>
        <color indexed="8"/>
        <rFont val="Times New Roman"/>
        <family val="1"/>
      </rPr>
      <t>2</t>
    </r>
  </si>
  <si>
    <r>
      <t>Emission Factor (mg/A-h</t>
    </r>
    <r>
      <rPr>
        <b/>
        <sz val="10"/>
        <color indexed="8"/>
        <rFont val="Times New Roman"/>
        <family val="1"/>
      </rPr>
      <t>)</t>
    </r>
  </si>
  <si>
    <t>Emission Control on Electroplating Baths</t>
  </si>
  <si>
    <t>Cadmium</t>
  </si>
  <si>
    <t>Nickel</t>
  </si>
  <si>
    <t>7440-47-3</t>
  </si>
  <si>
    <t>7440-43-9</t>
  </si>
  <si>
    <t>7440-02-0</t>
  </si>
  <si>
    <t>B/D</t>
  </si>
  <si>
    <t>Wet scrubber</t>
  </si>
  <si>
    <t>D/E</t>
  </si>
  <si>
    <t>1. Emission factors and an assessment of their data quality are provided in the Australian National Pollutant Inventory Emission Estimation Technique Manual for Electroplating and Anodizing, 1999</t>
  </si>
  <si>
    <t>2. US EPA. AP 42, Fifth Edition, Volume I Chapter 12: Metallurgical Industry. 12.20 Electroplating</t>
  </si>
  <si>
    <t>3. Michigan Department Of Environmental Quality. Environmental Science And Services Division. Emission Calculation Fact Sheet. ELECTROPLATING OPERATIONS</t>
  </si>
  <si>
    <t>4. Solvent density estimated using data from "Properties of some common solvents", University of Colorado, accessed September 24, 2010</t>
  </si>
  <si>
    <t>5. Process flow diagram adapted from US EPA AP-42 "Electroplating", Section 12.20, 1996</t>
  </si>
  <si>
    <t>Electroplating Bath Concentration</t>
  </si>
  <si>
    <t>m2</t>
  </si>
  <si>
    <t>Chromium Bath Conc.</t>
  </si>
  <si>
    <t>Cad Bath Conc.</t>
  </si>
  <si>
    <t>Bath Volume (L)</t>
  </si>
  <si>
    <t>Specific Gravity</t>
  </si>
  <si>
    <t>ppm*</t>
  </si>
  <si>
    <t>% (v/v)*</t>
  </si>
  <si>
    <r>
      <rPr>
        <sz val="12"/>
        <color indexed="10"/>
        <rFont val="Times New Roman"/>
        <family val="1"/>
      </rPr>
      <t>*</t>
    </r>
    <r>
      <rPr>
        <sz val="12"/>
        <color indexed="8"/>
        <rFont val="Times New Roman"/>
        <family val="1"/>
      </rPr>
      <t xml:space="preserve">Required if bath concentration is measured in ppm or % (v/v) </t>
    </r>
  </si>
  <si>
    <t>Electroplating Bath Replenishing Schedule</t>
  </si>
  <si>
    <t>Bath replenishing schedule</t>
  </si>
  <si>
    <t>Mass of Chromic Acid Added</t>
  </si>
  <si>
    <t>Electroplating Anodes</t>
  </si>
  <si>
    <t>Mass of Cadmium Oxide Added</t>
  </si>
  <si>
    <t>Cadmium Oxide (CdO)</t>
  </si>
  <si>
    <t>Lead</t>
  </si>
  <si>
    <t>7439-92-1</t>
  </si>
  <si>
    <t>Nickel Sulfate</t>
  </si>
  <si>
    <t>Nickel Chloride</t>
  </si>
  <si>
    <t>Nickel Bath Type</t>
  </si>
  <si>
    <t>Nickel Sulfamate</t>
  </si>
  <si>
    <t>Nickel Ammonium Sulfate</t>
  </si>
  <si>
    <t>Select Nickel Compound</t>
  </si>
  <si>
    <t>Chemical Formula</t>
  </si>
  <si>
    <t>times/week</t>
  </si>
  <si>
    <t>Hexavalent Chromium</t>
  </si>
  <si>
    <t>Electroplated Product</t>
  </si>
  <si>
    <t>% (w/w)</t>
  </si>
  <si>
    <t>Electrodeposit Type Code</t>
  </si>
  <si>
    <t>Electrodeposit Composition (w/w)%</t>
  </si>
  <si>
    <t>Release to Air (kg/yr)</t>
  </si>
  <si>
    <t>Anode Material</t>
  </si>
  <si>
    <t>Select Material</t>
  </si>
  <si>
    <t>Mass of anode</t>
  </si>
  <si>
    <t>kg</t>
  </si>
  <si>
    <t>% Composition</t>
  </si>
  <si>
    <t>Mass of anode replenished</t>
  </si>
  <si>
    <t>Repenishing schedule</t>
  </si>
  <si>
    <t>Anode Material 1</t>
  </si>
  <si>
    <t>Anode Material 2</t>
  </si>
  <si>
    <t>Anode Material 3</t>
  </si>
  <si>
    <t>Electrodeposition Material</t>
  </si>
  <si>
    <t>Product 1</t>
  </si>
  <si>
    <t>Product 2</t>
  </si>
  <si>
    <t>Product 3</t>
  </si>
  <si>
    <t>Mass of Electrodeposition (kg)</t>
  </si>
  <si>
    <t>Schedule (times/ week)</t>
  </si>
  <si>
    <t>Mass of Anode Replenished (kg)</t>
  </si>
  <si>
    <t>Anode Composition (w/w)%</t>
  </si>
  <si>
    <t>Anode Mass (kg)</t>
  </si>
  <si>
    <t>Nickel Compound Concentration</t>
  </si>
  <si>
    <t>Nickel Control</t>
  </si>
  <si>
    <t>Mass of Nickel Compound Added</t>
  </si>
  <si>
    <t>Nickel Bath Type 1</t>
  </si>
  <si>
    <t>Nickel Bath Type 2</t>
  </si>
  <si>
    <t>Nickel Bath Conc. 1</t>
  </si>
  <si>
    <t>Nickel Bath Conc. 2</t>
  </si>
  <si>
    <t>Nickel Bath Capacity</t>
  </si>
  <si>
    <t>Electroplating Bath Type</t>
  </si>
  <si>
    <t>wt % Priority Substance</t>
  </si>
  <si>
    <t>Cadmium Oxide (CdO) Concentration</t>
  </si>
  <si>
    <t>Cadmium Control</t>
  </si>
  <si>
    <t>Metal</t>
  </si>
  <si>
    <t>Schedule (weeks/ year)</t>
  </si>
  <si>
    <r>
      <t>Emission Factor (mg/ A-h</t>
    </r>
    <r>
      <rPr>
        <b/>
        <sz val="10"/>
        <color indexed="8"/>
        <rFont val="Times New Roman"/>
        <family val="1"/>
      </rPr>
      <t>)</t>
    </r>
  </si>
  <si>
    <t>Cadmium Bath Capacity</t>
  </si>
  <si>
    <r>
      <rPr>
        <vertAlign val="superscript"/>
        <sz val="12"/>
        <color indexed="8"/>
        <rFont val="Times New Roman"/>
        <family val="1"/>
      </rPr>
      <t>1</t>
    </r>
    <r>
      <rPr>
        <sz val="12"/>
        <color indexed="8"/>
        <rFont val="Times New Roman"/>
        <family val="1"/>
      </rPr>
      <t xml:space="preserve"> Definitions available on References tab.</t>
    </r>
  </si>
  <si>
    <t>Hard chromium electroplating</t>
  </si>
  <si>
    <t>Decorative chromium electroplating</t>
  </si>
  <si>
    <t>Chromic acid anodising</t>
  </si>
  <si>
    <r>
      <t xml:space="preserve">                                                                </t>
    </r>
    <r>
      <rPr>
        <b/>
        <vertAlign val="superscript"/>
        <sz val="16"/>
        <color indexed="10"/>
        <rFont val="Times New Roman"/>
        <family val="1"/>
      </rPr>
      <t>a</t>
    </r>
  </si>
  <si>
    <r>
      <t xml:space="preserve">                                                                                       </t>
    </r>
    <r>
      <rPr>
        <b/>
        <vertAlign val="superscript"/>
        <sz val="16"/>
        <color indexed="10"/>
        <rFont val="Times New Roman"/>
        <family val="1"/>
      </rPr>
      <t>b</t>
    </r>
  </si>
  <si>
    <t>N/A</t>
  </si>
  <si>
    <r>
      <t>Emission Factor (g/h-m</t>
    </r>
    <r>
      <rPr>
        <b/>
        <vertAlign val="superscript"/>
        <sz val="10"/>
        <color indexed="8"/>
        <rFont val="Times New Roman"/>
        <family val="1"/>
      </rPr>
      <t>2</t>
    </r>
    <r>
      <rPr>
        <b/>
        <sz val="10"/>
        <color indexed="8"/>
        <rFont val="Times New Roman"/>
        <family val="1"/>
      </rPr>
      <t>)</t>
    </r>
  </si>
  <si>
    <t>Mass of Metal Otherwise Used (kg)</t>
  </si>
  <si>
    <r>
      <t>Chromic Acid (H</t>
    </r>
    <r>
      <rPr>
        <vertAlign val="subscript"/>
        <sz val="10"/>
        <color indexed="8"/>
        <rFont val="Times New Roman"/>
        <family val="1"/>
      </rPr>
      <t>2</t>
    </r>
    <r>
      <rPr>
        <sz val="10"/>
        <color indexed="8"/>
        <rFont val="Times New Roman"/>
        <family val="1"/>
      </rPr>
      <t>Cr</t>
    </r>
    <r>
      <rPr>
        <vertAlign val="subscript"/>
        <sz val="10"/>
        <color indexed="8"/>
        <rFont val="Times New Roman"/>
        <family val="1"/>
      </rPr>
      <t>2</t>
    </r>
    <r>
      <rPr>
        <sz val="10"/>
        <color indexed="8"/>
        <rFont val="Times New Roman"/>
        <family val="1"/>
      </rPr>
      <t>O</t>
    </r>
    <r>
      <rPr>
        <vertAlign val="subscript"/>
        <sz val="10"/>
        <color indexed="8"/>
        <rFont val="Times New Roman"/>
        <family val="1"/>
      </rPr>
      <t>7</t>
    </r>
    <r>
      <rPr>
        <sz val="10"/>
        <color indexed="8"/>
        <rFont val="Times New Roman"/>
        <family val="1"/>
      </rPr>
      <t>)</t>
    </r>
  </si>
  <si>
    <t>Molecular Mass        (g / mol)</t>
  </si>
  <si>
    <t>Metal  Concentration (g/L)</t>
  </si>
  <si>
    <t>Mass of Metal Added (kg)</t>
  </si>
  <si>
    <t>Metal Compound</t>
  </si>
  <si>
    <t>Mass of Metal Processed (kg)</t>
  </si>
  <si>
    <t>Anode Type Code</t>
  </si>
  <si>
    <t>Electroplating Bath Type Code</t>
  </si>
  <si>
    <t>Emission Control</t>
  </si>
  <si>
    <r>
      <rPr>
        <b/>
        <vertAlign val="superscript"/>
        <sz val="12"/>
        <color indexed="10"/>
        <rFont val="Times New Roman"/>
        <family val="1"/>
      </rPr>
      <t>a</t>
    </r>
    <r>
      <rPr>
        <b/>
        <sz val="12"/>
        <color indexed="8"/>
        <rFont val="Times New Roman"/>
        <family val="1"/>
      </rPr>
      <t xml:space="preserve"> If Chromic Acid Anodising is used:                                                      </t>
    </r>
    <r>
      <rPr>
        <sz val="12"/>
        <color indexed="8"/>
        <rFont val="Times New Roman"/>
        <family val="1"/>
      </rPr>
      <t>Surface area of the plating tank</t>
    </r>
  </si>
  <si>
    <t>Electroplating Bath Properties</t>
  </si>
  <si>
    <t xml:space="preserve">INPUT </t>
  </si>
  <si>
    <t>OUTPUT</t>
  </si>
  <si>
    <t>gallons (US)</t>
  </si>
  <si>
    <t xml:space="preserve">gallons (UK) </t>
  </si>
  <si>
    <r>
      <t>cubic metres (m</t>
    </r>
    <r>
      <rPr>
        <vertAlign val="superscript"/>
        <sz val="12"/>
        <color indexed="8"/>
        <rFont val="Times New Roman"/>
        <family val="1"/>
      </rPr>
      <t>3</t>
    </r>
    <r>
      <rPr>
        <sz val="12"/>
        <color indexed="8"/>
        <rFont val="Times New Roman"/>
        <family val="1"/>
      </rPr>
      <t>)</t>
    </r>
  </si>
  <si>
    <t>quarts (US)</t>
  </si>
  <si>
    <t>ounces (US)</t>
  </si>
  <si>
    <t>millilitres</t>
  </si>
  <si>
    <t>gal</t>
  </si>
  <si>
    <t>L</t>
  </si>
  <si>
    <t>lb/gal</t>
  </si>
  <si>
    <t>g</t>
  </si>
  <si>
    <t>lb</t>
  </si>
  <si>
    <t>Mass (kg)</t>
  </si>
  <si>
    <t>Density (g/ml)</t>
  </si>
  <si>
    <t>Volume</t>
  </si>
  <si>
    <t>Unit Conversion Table</t>
  </si>
  <si>
    <r>
      <rPr>
        <b/>
        <vertAlign val="superscript"/>
        <sz val="16"/>
        <color indexed="10"/>
        <rFont val="Times New Roman"/>
        <family val="1"/>
      </rPr>
      <t>b</t>
    </r>
    <r>
      <rPr>
        <sz val="11"/>
        <color indexed="8"/>
        <rFont val="Times New Roman"/>
        <family val="1"/>
      </rPr>
      <t xml:space="preserve">Note: For </t>
    </r>
    <r>
      <rPr>
        <b/>
        <sz val="11"/>
        <color indexed="8"/>
        <rFont val="Times New Roman"/>
        <family val="1"/>
      </rPr>
      <t>Decorative chromium electroplating</t>
    </r>
    <r>
      <rPr>
        <sz val="11"/>
        <color indexed="8"/>
        <rFont val="Times New Roman"/>
        <family val="1"/>
      </rPr>
      <t>, only "None (uncontrolled)" or "Fume Suppressant" can be selected</t>
    </r>
  </si>
  <si>
    <t>Solvent Measurement Units</t>
  </si>
  <si>
    <t>Chromium Bath Capacity</t>
  </si>
  <si>
    <r>
      <t>NiCl</t>
    </r>
    <r>
      <rPr>
        <vertAlign val="subscript"/>
        <sz val="10"/>
        <color indexed="8"/>
        <rFont val="Times New Roman"/>
        <family val="1"/>
      </rPr>
      <t>2</t>
    </r>
    <r>
      <rPr>
        <sz val="10"/>
        <color indexed="8"/>
        <rFont val="Times New Roman"/>
        <family val="1"/>
      </rPr>
      <t>*6H</t>
    </r>
    <r>
      <rPr>
        <vertAlign val="subscript"/>
        <sz val="10"/>
        <color indexed="8"/>
        <rFont val="Times New Roman"/>
        <family val="1"/>
      </rPr>
      <t>2</t>
    </r>
    <r>
      <rPr>
        <sz val="10"/>
        <color indexed="8"/>
        <rFont val="Times New Roman"/>
        <family val="1"/>
      </rPr>
      <t>O</t>
    </r>
  </si>
  <si>
    <r>
      <t>NiSO</t>
    </r>
    <r>
      <rPr>
        <vertAlign val="subscript"/>
        <sz val="10"/>
        <color indexed="8"/>
        <rFont val="Times New Roman"/>
        <family val="1"/>
      </rPr>
      <t>4</t>
    </r>
    <r>
      <rPr>
        <sz val="10"/>
        <color indexed="8"/>
        <rFont val="Times New Roman"/>
        <family val="1"/>
      </rPr>
      <t>*6H</t>
    </r>
    <r>
      <rPr>
        <vertAlign val="subscript"/>
        <sz val="10"/>
        <color indexed="8"/>
        <rFont val="Times New Roman"/>
        <family val="1"/>
      </rPr>
      <t>2</t>
    </r>
    <r>
      <rPr>
        <sz val="10"/>
        <color indexed="8"/>
        <rFont val="Times New Roman"/>
        <family val="1"/>
      </rPr>
      <t>O</t>
    </r>
  </si>
  <si>
    <r>
      <t>Ni(NH</t>
    </r>
    <r>
      <rPr>
        <vertAlign val="subscript"/>
        <sz val="10"/>
        <color indexed="8"/>
        <rFont val="Times New Roman"/>
        <family val="1"/>
      </rPr>
      <t>2</t>
    </r>
    <r>
      <rPr>
        <sz val="10"/>
        <color indexed="8"/>
        <rFont val="Times New Roman"/>
        <family val="1"/>
      </rPr>
      <t>SO</t>
    </r>
    <r>
      <rPr>
        <vertAlign val="subscript"/>
        <sz val="10"/>
        <color indexed="8"/>
        <rFont val="Times New Roman"/>
        <family val="1"/>
      </rPr>
      <t>3</t>
    </r>
    <r>
      <rPr>
        <sz val="10"/>
        <color indexed="8"/>
        <rFont val="Times New Roman"/>
        <family val="1"/>
      </rPr>
      <t>)</t>
    </r>
    <r>
      <rPr>
        <vertAlign val="subscript"/>
        <sz val="10"/>
        <color indexed="8"/>
        <rFont val="Times New Roman"/>
        <family val="1"/>
      </rPr>
      <t>2</t>
    </r>
    <r>
      <rPr>
        <sz val="10"/>
        <color indexed="8"/>
        <rFont val="Times New Roman"/>
        <family val="1"/>
      </rPr>
      <t>*4H</t>
    </r>
    <r>
      <rPr>
        <vertAlign val="subscript"/>
        <sz val="10"/>
        <color indexed="8"/>
        <rFont val="Times New Roman"/>
        <family val="1"/>
      </rPr>
      <t>2</t>
    </r>
    <r>
      <rPr>
        <sz val="10"/>
        <color indexed="8"/>
        <rFont val="Times New Roman"/>
        <family val="1"/>
      </rPr>
      <t>O</t>
    </r>
  </si>
  <si>
    <r>
      <t>Ni(NH</t>
    </r>
    <r>
      <rPr>
        <vertAlign val="subscript"/>
        <sz val="10"/>
        <color indexed="8"/>
        <rFont val="Times New Roman"/>
        <family val="1"/>
      </rPr>
      <t>4</t>
    </r>
    <r>
      <rPr>
        <sz val="10"/>
        <color indexed="8"/>
        <rFont val="Times New Roman"/>
        <family val="1"/>
      </rPr>
      <t>)</t>
    </r>
    <r>
      <rPr>
        <vertAlign val="subscript"/>
        <sz val="10"/>
        <color indexed="8"/>
        <rFont val="Times New Roman"/>
        <family val="1"/>
      </rPr>
      <t>2</t>
    </r>
    <r>
      <rPr>
        <sz val="10"/>
        <color indexed="8"/>
        <rFont val="Times New Roman"/>
        <family val="1"/>
      </rPr>
      <t>(SO</t>
    </r>
    <r>
      <rPr>
        <vertAlign val="subscript"/>
        <sz val="10"/>
        <color indexed="8"/>
        <rFont val="Times New Roman"/>
        <family val="1"/>
      </rPr>
      <t>4</t>
    </r>
    <r>
      <rPr>
        <sz val="10"/>
        <color indexed="8"/>
        <rFont val="Times New Roman"/>
        <family val="1"/>
      </rPr>
      <t>)</t>
    </r>
    <r>
      <rPr>
        <vertAlign val="subscript"/>
        <sz val="10"/>
        <color indexed="8"/>
        <rFont val="Times New Roman"/>
        <family val="1"/>
      </rPr>
      <t>2</t>
    </r>
    <r>
      <rPr>
        <sz val="10"/>
        <color indexed="8"/>
        <rFont val="Times New Roman"/>
        <family val="1"/>
      </rPr>
      <t>*6H</t>
    </r>
    <r>
      <rPr>
        <vertAlign val="subscript"/>
        <sz val="10"/>
        <color indexed="8"/>
        <rFont val="Times New Roman"/>
        <family val="1"/>
      </rPr>
      <t>2</t>
    </r>
    <r>
      <rPr>
        <sz val="10"/>
        <color indexed="8"/>
        <rFont val="Times New Roman"/>
        <family val="1"/>
      </rPr>
      <t>O</t>
    </r>
  </si>
  <si>
    <t>Emission Factor (kg/kg)</t>
  </si>
  <si>
    <r>
      <t>Use (kg)</t>
    </r>
    <r>
      <rPr>
        <b/>
        <sz val="11"/>
        <color indexed="10"/>
        <rFont val="Times New Roman"/>
        <family val="1"/>
      </rPr>
      <t>*</t>
    </r>
  </si>
  <si>
    <r>
      <rPr>
        <sz val="10"/>
        <color indexed="10"/>
        <rFont val="Times New Roman"/>
        <family val="1"/>
      </rPr>
      <t>*</t>
    </r>
    <r>
      <rPr>
        <sz val="10"/>
        <color indexed="8"/>
        <rFont val="Times New Roman"/>
        <family val="1"/>
      </rPr>
      <t>solvent density assumed to be 0.92 kg/L (see references tab)</t>
    </r>
  </si>
  <si>
    <t>For each Electroplating Bath Sheet:</t>
  </si>
  <si>
    <r>
      <rPr>
        <b/>
        <sz val="12"/>
        <color indexed="8"/>
        <rFont val="Times New Roman"/>
        <family val="1"/>
      </rPr>
      <t>1.</t>
    </r>
    <r>
      <rPr>
        <sz val="12"/>
        <color indexed="8"/>
        <rFont val="Times New Roman"/>
        <family val="1"/>
      </rPr>
      <t xml:space="preserve"> Select the type of bath and process if applicable</t>
    </r>
  </si>
  <si>
    <r>
      <rPr>
        <b/>
        <sz val="12"/>
        <color indexed="8"/>
        <rFont val="Times New Roman"/>
        <family val="1"/>
      </rPr>
      <t>2.</t>
    </r>
    <r>
      <rPr>
        <sz val="12"/>
        <color indexed="8"/>
        <rFont val="Times New Roman"/>
        <family val="1"/>
      </rPr>
      <t xml:space="preserve"> Select the emission control</t>
    </r>
  </si>
  <si>
    <r>
      <rPr>
        <b/>
        <sz val="12"/>
        <color indexed="8"/>
        <rFont val="Times New Roman"/>
        <family val="1"/>
      </rPr>
      <t>3.</t>
    </r>
    <r>
      <rPr>
        <sz val="12"/>
        <color indexed="8"/>
        <rFont val="Times New Roman"/>
        <family val="1"/>
      </rPr>
      <t xml:space="preserve"> Input the electroplating bath capacity, electroplating current, and electroplating schedule</t>
    </r>
  </si>
  <si>
    <r>
      <rPr>
        <b/>
        <sz val="12"/>
        <color indexed="8"/>
        <rFont val="Times New Roman"/>
        <family val="1"/>
      </rPr>
      <t xml:space="preserve">4. </t>
    </r>
    <r>
      <rPr>
        <sz val="12"/>
        <color indexed="8"/>
        <rFont val="Times New Roman"/>
        <family val="1"/>
      </rPr>
      <t>Input the concentration of the appropriate metal compound in the electroplating bath</t>
    </r>
  </si>
  <si>
    <r>
      <rPr>
        <b/>
        <sz val="12"/>
        <color indexed="8"/>
        <rFont val="Times New Roman"/>
        <family val="1"/>
      </rPr>
      <t xml:space="preserve">5. </t>
    </r>
    <r>
      <rPr>
        <sz val="12"/>
        <color indexed="8"/>
        <rFont val="Times New Roman"/>
        <family val="1"/>
      </rPr>
      <t>Input the bath replenishing schedule</t>
    </r>
  </si>
  <si>
    <t>Anodes spreadsheet</t>
  </si>
  <si>
    <r>
      <rPr>
        <b/>
        <sz val="12"/>
        <color indexed="8"/>
        <rFont val="Times New Roman"/>
        <family val="1"/>
      </rPr>
      <t>1.</t>
    </r>
    <r>
      <rPr>
        <sz val="12"/>
        <color indexed="8"/>
        <rFont val="Times New Roman"/>
        <family val="1"/>
      </rPr>
      <t xml:space="preserve"> Select the type of anode material</t>
    </r>
  </si>
  <si>
    <r>
      <rPr>
        <b/>
        <sz val="12"/>
        <color indexed="8"/>
        <rFont val="Times New Roman"/>
        <family val="1"/>
      </rPr>
      <t>3.</t>
    </r>
    <r>
      <rPr>
        <sz val="12"/>
        <color indexed="8"/>
        <rFont val="Times New Roman"/>
        <family val="1"/>
      </rPr>
      <t xml:space="preserve"> Input the mass of the anode</t>
    </r>
  </si>
  <si>
    <r>
      <rPr>
        <b/>
        <sz val="12"/>
        <color indexed="8"/>
        <rFont val="Times New Roman"/>
        <family val="1"/>
      </rPr>
      <t xml:space="preserve">4. </t>
    </r>
    <r>
      <rPr>
        <sz val="12"/>
        <color indexed="8"/>
        <rFont val="Times New Roman"/>
        <family val="1"/>
      </rPr>
      <t>Input the mass of the anode replenished and the replenishing schedule</t>
    </r>
  </si>
  <si>
    <r>
      <rPr>
        <b/>
        <sz val="12"/>
        <color indexed="8"/>
        <rFont val="Times New Roman"/>
        <family val="1"/>
      </rPr>
      <t xml:space="preserve">1. </t>
    </r>
    <r>
      <rPr>
        <sz val="12"/>
        <color indexed="8"/>
        <rFont val="Times New Roman"/>
        <family val="1"/>
      </rPr>
      <t>Enter the quantity of solvents used for cleaning/ degreasing and select the units of measurement</t>
    </r>
  </si>
  <si>
    <r>
      <rPr>
        <b/>
        <sz val="12"/>
        <color indexed="8"/>
        <rFont val="Times New Roman"/>
        <family val="1"/>
      </rPr>
      <t>2.</t>
    </r>
    <r>
      <rPr>
        <sz val="12"/>
        <color indexed="8"/>
        <rFont val="Times New Roman"/>
        <family val="1"/>
      </rPr>
      <t xml:space="preserve"> Select the electrodeposited material</t>
    </r>
  </si>
  <si>
    <r>
      <rPr>
        <b/>
        <sz val="12"/>
        <color indexed="8"/>
        <rFont val="Times New Roman"/>
        <family val="1"/>
      </rPr>
      <t xml:space="preserve">NOTE: </t>
    </r>
    <r>
      <rPr>
        <sz val="12"/>
        <color indexed="8"/>
        <rFont val="Times New Roman"/>
        <family val="1"/>
      </rPr>
      <t>all electroplating bath sheets may not apply to your facility</t>
    </r>
  </si>
  <si>
    <r>
      <rPr>
        <b/>
        <sz val="12"/>
        <color indexed="8"/>
        <rFont val="Times New Roman"/>
        <family val="1"/>
      </rPr>
      <t>2.</t>
    </r>
    <r>
      <rPr>
        <sz val="12"/>
        <color indexed="8"/>
        <rFont val="Times New Roman"/>
        <family val="1"/>
      </rPr>
      <t xml:space="preserve"> Input the % composition of the anode (% w/w)</t>
    </r>
  </si>
  <si>
    <t>% Composition of Electrodeposited Layer</t>
  </si>
  <si>
    <r>
      <rPr>
        <b/>
        <sz val="12"/>
        <color indexed="8"/>
        <rFont val="Times New Roman"/>
        <family val="1"/>
      </rPr>
      <t>3.</t>
    </r>
    <r>
      <rPr>
        <sz val="12"/>
        <color indexed="8"/>
        <rFont val="Times New Roman"/>
        <family val="1"/>
      </rPr>
      <t xml:space="preserve"> Input the % composition of the electrodeposited layer (% w/w)</t>
    </r>
  </si>
  <si>
    <t xml:space="preserve">Mass of Electrodeposited Layer </t>
  </si>
  <si>
    <r>
      <rPr>
        <b/>
        <sz val="12"/>
        <color indexed="8"/>
        <rFont val="Times New Roman"/>
        <family val="1"/>
      </rPr>
      <t>4.</t>
    </r>
    <r>
      <rPr>
        <sz val="12"/>
        <color indexed="8"/>
        <rFont val="Times New Roman"/>
        <family val="1"/>
      </rPr>
      <t xml:space="preserve"> Input the mass of the electrodeposited layer</t>
    </r>
  </si>
  <si>
    <r>
      <rPr>
        <b/>
        <sz val="12"/>
        <color indexed="8"/>
        <rFont val="Times New Roman"/>
        <family val="1"/>
      </rPr>
      <t xml:space="preserve">5. </t>
    </r>
    <r>
      <rPr>
        <sz val="12"/>
        <color indexed="8"/>
        <rFont val="Times New Roman"/>
        <family val="1"/>
      </rPr>
      <t>Input the electroplating schedule</t>
    </r>
  </si>
  <si>
    <t>Enter the measured quantity to convert it to the units required for calculator input</t>
  </si>
  <si>
    <r>
      <t xml:space="preserve">• </t>
    </r>
    <r>
      <rPr>
        <sz val="12"/>
        <rFont val="Times New Roman"/>
        <family val="1"/>
      </rPr>
      <t xml:space="preserve">This page gathers information related to </t>
    </r>
    <r>
      <rPr>
        <b/>
        <sz val="12"/>
        <rFont val="Times New Roman"/>
        <family val="1"/>
      </rPr>
      <t>metal processing</t>
    </r>
    <r>
      <rPr>
        <sz val="12"/>
        <rFont val="Times New Roman"/>
        <family val="1"/>
      </rPr>
      <t xml:space="preserve"> at your facility and shows the estimated amounts of priority substances manufactured, processed, otherwise used (MPO) or released.</t>
    </r>
  </si>
  <si>
    <t>INPUT</t>
  </si>
  <si>
    <t>Composition</t>
  </si>
  <si>
    <t>Mass Processed</t>
  </si>
  <si>
    <t>Chromium, Hexavalent</t>
  </si>
  <si>
    <t>Chromium, Non-Hexavalent</t>
  </si>
  <si>
    <t>Manganese</t>
  </si>
  <si>
    <t xml:space="preserve"> (kg /year)</t>
  </si>
  <si>
    <t>(w/w) %</t>
  </si>
  <si>
    <t>* Example: 316L Stainless Steel</t>
  </si>
  <si>
    <t>Totals (kg)</t>
  </si>
  <si>
    <t>7439-96-5</t>
  </si>
  <si>
    <t>Chromium, Non Hexavalent, and its compounds</t>
  </si>
  <si>
    <t>-</t>
  </si>
  <si>
    <t>Type of Metal Substrate used for Electroplating</t>
  </si>
  <si>
    <r>
      <rPr>
        <b/>
        <sz val="12"/>
        <color indexed="8"/>
        <rFont val="Times New Roman"/>
        <family val="1"/>
      </rPr>
      <t>2.</t>
    </r>
    <r>
      <rPr>
        <sz val="12"/>
        <color indexed="8"/>
        <rFont val="Times New Roman"/>
        <family val="1"/>
      </rPr>
      <t xml:space="preserve"> Click on the "Chromium Bath" Tab and fill out the appropriate amounts in the yellow boxes</t>
    </r>
  </si>
  <si>
    <r>
      <rPr>
        <b/>
        <sz val="12"/>
        <color indexed="8"/>
        <rFont val="Times New Roman"/>
        <family val="1"/>
      </rPr>
      <t>3</t>
    </r>
    <r>
      <rPr>
        <sz val="12"/>
        <color indexed="8"/>
        <rFont val="Times New Roman"/>
        <family val="1"/>
      </rPr>
      <t>. Click on the "Cadmium Cyanide Bath" Tab and fill out the appropriate amounts in the yellow boxes</t>
    </r>
  </si>
  <si>
    <r>
      <rPr>
        <b/>
        <sz val="12"/>
        <color indexed="8"/>
        <rFont val="Times New Roman"/>
        <family val="1"/>
      </rPr>
      <t xml:space="preserve">7. </t>
    </r>
    <r>
      <rPr>
        <sz val="12"/>
        <color indexed="8"/>
        <rFont val="Times New Roman"/>
        <family val="1"/>
      </rPr>
      <t>Click on the "Output Summary" Tab to review your annual substance use and releases by this industrial process.</t>
    </r>
  </si>
  <si>
    <r>
      <rPr>
        <b/>
        <sz val="12"/>
        <rFont val="Times New Roman"/>
        <family val="1"/>
      </rPr>
      <t>8.</t>
    </r>
    <r>
      <rPr>
        <sz val="12"/>
        <rFont val="Times New Roman"/>
        <family val="1"/>
      </rPr>
      <t xml:space="preserve"> You may consult the guide for this calculator available at: </t>
    </r>
    <r>
      <rPr>
        <u val="single"/>
        <sz val="12"/>
        <color indexed="12"/>
        <rFont val="Times New Roman"/>
        <family val="1"/>
      </rPr>
      <t>http://www.toronto.ca/health/chemtrac/industries/pdf/electroplating.pdf</t>
    </r>
  </si>
  <si>
    <r>
      <rPr>
        <b/>
        <sz val="12"/>
        <color indexed="8"/>
        <rFont val="Times New Roman"/>
        <family val="1"/>
      </rPr>
      <t>1.</t>
    </r>
    <r>
      <rPr>
        <sz val="12"/>
        <color indexed="8"/>
        <rFont val="Times New Roman"/>
        <family val="1"/>
      </rPr>
      <t xml:space="preserve"> Click on the "Metal Substrate" Tab and fill out the appropriate amounts in the yellow boxes</t>
    </r>
  </si>
  <si>
    <r>
      <rPr>
        <b/>
        <sz val="12"/>
        <color indexed="8"/>
        <rFont val="Times New Roman"/>
        <family val="1"/>
      </rPr>
      <t>4.</t>
    </r>
    <r>
      <rPr>
        <sz val="12"/>
        <color indexed="8"/>
        <rFont val="Times New Roman"/>
        <family val="1"/>
      </rPr>
      <t xml:space="preserve"> Click on the "Nickel Bath" Tab and fill out the appropriate amounts in the yellow boxes</t>
    </r>
  </si>
  <si>
    <r>
      <rPr>
        <b/>
        <sz val="12"/>
        <color indexed="8"/>
        <rFont val="Times New Roman"/>
        <family val="1"/>
      </rPr>
      <t>5</t>
    </r>
    <r>
      <rPr>
        <sz val="12"/>
        <color indexed="8"/>
        <rFont val="Times New Roman"/>
        <family val="1"/>
      </rPr>
      <t>. Click on the "Anodes" Tab and fill out the appropriate amounts in the yellow boxes</t>
    </r>
  </si>
  <si>
    <r>
      <rPr>
        <b/>
        <sz val="12"/>
        <color indexed="8"/>
        <rFont val="Times New Roman"/>
        <family val="1"/>
      </rPr>
      <t xml:space="preserve">6. </t>
    </r>
    <r>
      <rPr>
        <sz val="12"/>
        <color indexed="8"/>
        <rFont val="Times New Roman"/>
        <family val="1"/>
      </rPr>
      <t>Click on the "Electroplated Product" Tab and fill out the appropriate amounts in the yellow boxes</t>
    </r>
  </si>
  <si>
    <t>Metal Substrate</t>
  </si>
  <si>
    <t>Chromium Bath</t>
  </si>
  <si>
    <t>Cadmium Cyanide Bath</t>
  </si>
  <si>
    <t>Nickel Bath</t>
  </si>
  <si>
    <t>Output Summary</t>
  </si>
  <si>
    <t>Anodes</t>
  </si>
  <si>
    <r>
      <t xml:space="preserve">Mass of Metals OTHERWISE USED from </t>
    </r>
    <r>
      <rPr>
        <b/>
        <sz val="10"/>
        <color indexed="10"/>
        <rFont val="Times New Roman"/>
        <family val="1"/>
      </rPr>
      <t>"Nickel Bath"</t>
    </r>
    <r>
      <rPr>
        <b/>
        <sz val="10"/>
        <color indexed="8"/>
        <rFont val="Times New Roman"/>
        <family val="1"/>
      </rPr>
      <t xml:space="preserve"> tab</t>
    </r>
  </si>
  <si>
    <r>
      <t xml:space="preserve">Mass of Metals </t>
    </r>
    <r>
      <rPr>
        <b/>
        <sz val="10"/>
        <color indexed="10"/>
        <rFont val="Times New Roman"/>
        <family val="1"/>
      </rPr>
      <t>RELEASED TO AIR</t>
    </r>
  </si>
  <si>
    <r>
      <t xml:space="preserve">Mass of Metals OTHERWISE USED from </t>
    </r>
    <r>
      <rPr>
        <b/>
        <sz val="10"/>
        <color indexed="10"/>
        <rFont val="Times New Roman"/>
        <family val="1"/>
      </rPr>
      <t>"Anodes"</t>
    </r>
    <r>
      <rPr>
        <b/>
        <sz val="10"/>
        <color indexed="8"/>
        <rFont val="Times New Roman"/>
        <family val="1"/>
      </rPr>
      <t xml:space="preserve"> tab</t>
    </r>
  </si>
  <si>
    <r>
      <t xml:space="preserve">Mass of Metals PROCESSED from </t>
    </r>
    <r>
      <rPr>
        <b/>
        <sz val="10"/>
        <color indexed="10"/>
        <rFont val="Times New Roman"/>
        <family val="1"/>
      </rPr>
      <t>"Electroplated Product"</t>
    </r>
    <r>
      <rPr>
        <b/>
        <sz val="10"/>
        <color indexed="8"/>
        <rFont val="Times New Roman"/>
        <family val="1"/>
      </rPr>
      <t xml:space="preserve"> tab</t>
    </r>
  </si>
  <si>
    <t xml:space="preserve">Version 3.3, Last updated: June 10, 2013 SI </t>
  </si>
  <si>
    <t>• Please provide all the information requested in the yellow cells. If a section does not apply to your facility, leave it blank.</t>
  </si>
  <si>
    <t xml:space="preserve">• To determine if you need to report, add the amounts shown in the Output Summary table to any other MPOs or releases from other processes or sources, if any, in your facility. Then you need to compare the total to the reporting thresholds. </t>
  </si>
  <si>
    <r>
      <t>• You may use</t>
    </r>
    <r>
      <rPr>
        <sz val="12"/>
        <color indexed="12"/>
        <rFont val="Times New Roman"/>
        <family val="1"/>
      </rPr>
      <t xml:space="preserve"> </t>
    </r>
    <r>
      <rPr>
        <sz val="12"/>
        <rFont val="Times New Roman"/>
        <family val="1"/>
      </rPr>
      <t xml:space="preserve">the </t>
    </r>
    <r>
      <rPr>
        <b/>
        <sz val="12"/>
        <rFont val="Times New Roman"/>
        <family val="1"/>
      </rPr>
      <t xml:space="preserve">Calculation of Totals </t>
    </r>
    <r>
      <rPr>
        <sz val="12"/>
        <rFont val="Times New Roman"/>
        <family val="1"/>
      </rPr>
      <t>spreadsheet to calculate the totals.</t>
    </r>
  </si>
  <si>
    <t>Please complete the INPUT table below:</t>
  </si>
  <si>
    <r>
      <t xml:space="preserve">•You may use the </t>
    </r>
    <r>
      <rPr>
        <b/>
        <sz val="12"/>
        <color indexed="8"/>
        <rFont val="Times New Roman"/>
        <family val="1"/>
      </rPr>
      <t>Calculation of Totals</t>
    </r>
    <r>
      <rPr>
        <sz val="12"/>
        <rFont val="Times New Roman"/>
        <family val="1"/>
      </rPr>
      <t xml:space="preserve"> spreadsheet to calculate the total.</t>
    </r>
  </si>
  <si>
    <r>
      <t>•</t>
    </r>
    <r>
      <rPr>
        <sz val="12"/>
        <color indexed="8"/>
        <rFont val="Calibri"/>
        <family val="2"/>
      </rPr>
      <t xml:space="preserve"> </t>
    </r>
    <r>
      <rPr>
        <sz val="12"/>
        <rFont val="Times New Roman"/>
        <family val="1"/>
      </rPr>
      <t>You may use</t>
    </r>
    <r>
      <rPr>
        <sz val="12"/>
        <color indexed="12"/>
        <rFont val="Times New Roman"/>
        <family val="1"/>
      </rPr>
      <t xml:space="preserve"> </t>
    </r>
    <r>
      <rPr>
        <sz val="12"/>
        <rFont val="Times New Roman"/>
        <family val="1"/>
      </rPr>
      <t>the</t>
    </r>
    <r>
      <rPr>
        <b/>
        <sz val="12"/>
        <rFont val="Times New Roman"/>
        <family val="1"/>
      </rPr>
      <t xml:space="preserve"> Calculation of Totals </t>
    </r>
    <r>
      <rPr>
        <sz val="12"/>
        <rFont val="Times New Roman"/>
        <family val="1"/>
      </rPr>
      <t>spreadsheet to calculate the totals.</t>
    </r>
  </si>
  <si>
    <t xml:space="preserve">Calculation Tool for </t>
  </si>
  <si>
    <r>
      <t xml:space="preserve">This page contains necessary instructions that will help you use this calculator to estimate the amount of ChemTRAC priority substances and other chemicals that are manufactured, processed, and otherwise used (MPO) and released during </t>
    </r>
    <r>
      <rPr>
        <b/>
        <sz val="12"/>
        <color indexed="8"/>
        <rFont val="Times New Roman"/>
        <family val="1"/>
      </rPr>
      <t>electroplating</t>
    </r>
    <r>
      <rPr>
        <sz val="12"/>
        <color indexed="8"/>
        <rFont val="Times New Roman"/>
        <family val="1"/>
      </rPr>
      <t>.</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</si>
</sst>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 numFmtId="175" formatCode="0.0&quot;*&quot;"/>
    <numFmt numFmtId="176" formatCode="0.00&quot;*&quot;"/>
    <numFmt numFmtId="177" formatCode="0.0"/>
    <numFmt numFmtId="178" formatCode="0.0000000"/>
    <numFmt numFmtId="179" formatCode="0.000000"/>
    <numFmt numFmtId="180" formatCode="0.00\ &quot;tonnes/yr X 0.47 kg/tonne&quot;"/>
    <numFmt numFmtId="181" formatCode="0.00\ &quot;kg/yr&quot;"/>
    <numFmt numFmtId="182" formatCode="0.00000\ &quot;kg/yr&quot;"/>
    <numFmt numFmtId="183" formatCode="0.0000\ &quot;kg/yr&quot;"/>
    <numFmt numFmtId="184" formatCode="[$-409]dddd\,\ mmmm\ dd\,\ yyyy"/>
    <numFmt numFmtId="185" formatCode="[$-409]h:mm:ss\ AM/PM"/>
    <numFmt numFmtId="186" formatCode="0\ &quot;L&quot;"/>
    <numFmt numFmtId="187" formatCode="0.000\ &quot;kg/yr&quot;"/>
    <numFmt numFmtId="188" formatCode="0.0\ &quot;kg/yr&quot;"/>
    <numFmt numFmtId="189" formatCode="0\ &quot;kg/yr&quot;"/>
    <numFmt numFmtId="190" formatCode="0.000&quot;*&quot;"/>
    <numFmt numFmtId="191" formatCode="0.0000&quot;*&quot;"/>
    <numFmt numFmtId="192" formatCode="0.00000&quot;*&quot;"/>
    <numFmt numFmtId="193" formatCode="0.000000&quot;*&quot;"/>
    <numFmt numFmtId="194" formatCode="#,##0.000"/>
    <numFmt numFmtId="195" formatCode="#,##0.0000"/>
    <numFmt numFmtId="196" formatCode="#,##0.0"/>
    <numFmt numFmtId="197" formatCode="0.0%"/>
    <numFmt numFmtId="198" formatCode="&quot;Yes&quot;;&quot;Yes&quot;;&quot;No&quot;"/>
    <numFmt numFmtId="199" formatCode="&quot;True&quot;;&quot;True&quot;;&quot;False&quot;"/>
    <numFmt numFmtId="200" formatCode="&quot;On&quot;;&quot;On&quot;;&quot;Off&quot;"/>
    <numFmt numFmtId="201" formatCode="[$€-2]\ #,##0.00_);[Red]\([$€-2]\ #,##0.00\)"/>
  </numFmts>
  <fonts count="114">
    <font>
      <sz val="11"/>
      <color theme="1"/>
      <name val="Calibri"/>
      <family val="2"/>
    </font>
    <font>
      <sz val="11"/>
      <color indexed="8"/>
      <name val="Calibri"/>
      <family val="2"/>
    </font>
    <font>
      <sz val="10"/>
      <color indexed="8"/>
      <name val="Times New Roman"/>
      <family val="1"/>
    </font>
    <font>
      <b/>
      <sz val="12"/>
      <color indexed="8"/>
      <name val="Times New Roman"/>
      <family val="1"/>
    </font>
    <font>
      <sz val="12"/>
      <name val="Times New Roman"/>
      <family val="1"/>
    </font>
    <font>
      <sz val="12"/>
      <color indexed="8"/>
      <name val="Times New Roman"/>
      <family val="1"/>
    </font>
    <font>
      <sz val="10"/>
      <name val="Times New Roman"/>
      <family val="1"/>
    </font>
    <font>
      <b/>
      <sz val="16"/>
      <color indexed="8"/>
      <name val="Times New Roman"/>
      <family val="1"/>
    </font>
    <font>
      <b/>
      <sz val="14"/>
      <color indexed="8"/>
      <name val="Times New Roman"/>
      <family val="1"/>
    </font>
    <font>
      <u val="single"/>
      <sz val="10"/>
      <color indexed="12"/>
      <name val="Arial"/>
      <family val="2"/>
    </font>
    <font>
      <u val="single"/>
      <sz val="12"/>
      <color indexed="12"/>
      <name val="Times New Roman"/>
      <family val="1"/>
    </font>
    <font>
      <sz val="12"/>
      <color indexed="8"/>
      <name val="Calibri"/>
      <family val="2"/>
    </font>
    <font>
      <b/>
      <sz val="12"/>
      <name val="Times New Roman"/>
      <family val="1"/>
    </font>
    <font>
      <b/>
      <sz val="10"/>
      <color indexed="8"/>
      <name val="Times New Roman"/>
      <family val="1"/>
    </font>
    <font>
      <b/>
      <vertAlign val="superscript"/>
      <sz val="10"/>
      <color indexed="8"/>
      <name val="Times New Roman"/>
      <family val="1"/>
    </font>
    <font>
      <sz val="8"/>
      <color indexed="8"/>
      <name val="Calibri"/>
      <family val="2"/>
    </font>
    <font>
      <sz val="12"/>
      <name val="Calibri"/>
      <family val="2"/>
    </font>
    <font>
      <sz val="8.4"/>
      <name val="Times New Roman"/>
      <family val="1"/>
    </font>
    <font>
      <b/>
      <i/>
      <sz val="12"/>
      <name val="Times New Roman"/>
      <family val="1"/>
    </font>
    <font>
      <sz val="11"/>
      <name val="Times New Roman"/>
      <family val="1"/>
    </font>
    <font>
      <vertAlign val="superscript"/>
      <sz val="12"/>
      <color indexed="8"/>
      <name val="Times New Roman"/>
      <family val="1"/>
    </font>
    <font>
      <u val="single"/>
      <sz val="12"/>
      <color indexed="48"/>
      <name val="Times New Roman"/>
      <family val="1"/>
    </font>
    <font>
      <b/>
      <vertAlign val="superscript"/>
      <sz val="12"/>
      <color indexed="8"/>
      <name val="Times New Roman"/>
      <family val="1"/>
    </font>
    <font>
      <b/>
      <sz val="11"/>
      <color indexed="8"/>
      <name val="Times New Roman"/>
      <family val="1"/>
    </font>
    <font>
      <b/>
      <sz val="14"/>
      <name val="Times New Roman"/>
      <family val="1"/>
    </font>
    <font>
      <b/>
      <vertAlign val="superscript"/>
      <sz val="14"/>
      <name val="Times New Roman"/>
      <family val="1"/>
    </font>
    <font>
      <b/>
      <vertAlign val="superscript"/>
      <sz val="12"/>
      <color indexed="10"/>
      <name val="Times New Roman"/>
      <family val="1"/>
    </font>
    <font>
      <b/>
      <sz val="13"/>
      <color indexed="8"/>
      <name val="Times New Roman"/>
      <family val="1"/>
    </font>
    <font>
      <sz val="12"/>
      <color indexed="10"/>
      <name val="Times New Roman"/>
      <family val="1"/>
    </font>
    <font>
      <sz val="14"/>
      <name val="Arial"/>
      <family val="2"/>
    </font>
    <font>
      <sz val="12"/>
      <color indexed="12"/>
      <name val="Times New Roman"/>
      <family val="1"/>
    </font>
    <font>
      <sz val="11"/>
      <color indexed="8"/>
      <name val="Times New Roman"/>
      <family val="1"/>
    </font>
    <font>
      <b/>
      <sz val="11"/>
      <color indexed="10"/>
      <name val="Times New Roman"/>
      <family val="1"/>
    </font>
    <font>
      <b/>
      <vertAlign val="superscript"/>
      <sz val="16"/>
      <color indexed="10"/>
      <name val="Times New Roman"/>
      <family val="1"/>
    </font>
    <font>
      <vertAlign val="subscript"/>
      <sz val="10"/>
      <color indexed="8"/>
      <name val="Times New Roman"/>
      <family val="1"/>
    </font>
    <font>
      <sz val="9"/>
      <name val="Geneva"/>
      <family val="0"/>
    </font>
    <font>
      <sz val="10"/>
      <name val="Arial"/>
      <family val="2"/>
    </font>
    <font>
      <sz val="12"/>
      <name val="Arial"/>
      <family val="2"/>
    </font>
    <font>
      <i/>
      <sz val="12"/>
      <name val="Times New Roman"/>
      <family val="1"/>
    </font>
    <font>
      <sz val="9"/>
      <name val="Arial"/>
      <family val="2"/>
    </font>
    <font>
      <b/>
      <sz val="14"/>
      <name val="Arial"/>
      <family val="2"/>
    </font>
    <font>
      <b/>
      <sz val="11"/>
      <name val="Times New Roman"/>
      <family val="1"/>
    </font>
    <font>
      <sz val="10"/>
      <color indexed="10"/>
      <name val="Times New Roman"/>
      <family val="1"/>
    </font>
    <font>
      <b/>
      <i/>
      <sz val="12"/>
      <color indexed="8"/>
      <name val="Times New Roman"/>
      <family val="1"/>
    </font>
    <font>
      <b/>
      <sz val="12"/>
      <name val="Calisto MT"/>
      <family val="0"/>
    </font>
    <font>
      <sz val="12"/>
      <name val="Calisto MT"/>
      <family val="1"/>
    </font>
    <font>
      <i/>
      <sz val="12"/>
      <name val="Arial"/>
      <family val="2"/>
    </font>
    <font>
      <b/>
      <sz val="12"/>
      <name val="Arial"/>
      <family val="2"/>
    </font>
    <font>
      <b/>
      <sz val="10"/>
      <color indexed="10"/>
      <name val="Times New Roman"/>
      <family val="1"/>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0"/>
      <name val="Times New Roman"/>
      <family val="1"/>
    </font>
    <font>
      <sz val="10"/>
      <color indexed="30"/>
      <name val="Times New Roman"/>
      <family val="1"/>
    </font>
    <font>
      <sz val="10"/>
      <color indexed="8"/>
      <name val="Consolas"/>
      <family val="3"/>
    </font>
    <font>
      <sz val="11"/>
      <color indexed="30"/>
      <name val="Times New Roman"/>
      <family val="1"/>
    </font>
    <font>
      <b/>
      <sz val="12"/>
      <color indexed="8"/>
      <name val="Arial"/>
      <family val="2"/>
    </font>
    <font>
      <sz val="12"/>
      <color indexed="63"/>
      <name val="Arial"/>
      <family val="2"/>
    </font>
    <font>
      <sz val="14"/>
      <color indexed="8"/>
      <name val="Times New Roman"/>
      <family val="1"/>
    </font>
    <font>
      <sz val="8"/>
      <name val="Tahoma"/>
      <family val="2"/>
    </font>
    <font>
      <sz val="11"/>
      <color indexed="9"/>
      <name val="Times New Roman"/>
      <family val="1"/>
    </font>
    <font>
      <sz val="12"/>
      <color indexed="9"/>
      <name val="Times New Roman"/>
      <family val="1"/>
    </font>
    <font>
      <b/>
      <sz val="7"/>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u val="single"/>
      <sz val="12"/>
      <color theme="10"/>
      <name val="Times New Roman"/>
      <family val="1"/>
    </font>
    <font>
      <b/>
      <sz val="10"/>
      <color theme="1"/>
      <name val="Times New Roman"/>
      <family val="1"/>
    </font>
    <font>
      <sz val="10"/>
      <color theme="1"/>
      <name val="Times New Roman"/>
      <family val="1"/>
    </font>
    <font>
      <b/>
      <sz val="14"/>
      <color theme="1"/>
      <name val="Times New Roman"/>
      <family val="1"/>
    </font>
    <font>
      <b/>
      <sz val="10"/>
      <color rgb="FF0070C0"/>
      <name val="Times New Roman"/>
      <family val="1"/>
    </font>
    <font>
      <sz val="10"/>
      <color rgb="FF0070C0"/>
      <name val="Times New Roman"/>
      <family val="1"/>
    </font>
    <font>
      <sz val="10"/>
      <color rgb="FF000000"/>
      <name val="Consolas"/>
      <family val="3"/>
    </font>
    <font>
      <b/>
      <sz val="12"/>
      <color theme="1"/>
      <name val="Times New Roman"/>
      <family val="1"/>
    </font>
    <font>
      <b/>
      <sz val="11"/>
      <color theme="1"/>
      <name val="Times New Roman"/>
      <family val="1"/>
    </font>
    <font>
      <sz val="10"/>
      <color rgb="FF000000"/>
      <name val="Times New Roman"/>
      <family val="1"/>
    </font>
    <font>
      <sz val="11"/>
      <color rgb="FF0070C0"/>
      <name val="Times New Roman"/>
      <family val="1"/>
    </font>
    <font>
      <b/>
      <sz val="12"/>
      <color theme="1"/>
      <name val="Arial"/>
      <family val="2"/>
    </font>
    <font>
      <sz val="12"/>
      <color rgb="FF333333"/>
      <name val="Arial"/>
      <family val="2"/>
    </font>
    <font>
      <sz val="12"/>
      <color theme="1"/>
      <name val="Calibri"/>
      <family val="2"/>
    </font>
    <font>
      <b/>
      <vertAlign val="superscript"/>
      <sz val="12"/>
      <color rgb="FFFF0000"/>
      <name val="Times New Roman"/>
      <family val="1"/>
    </font>
    <font>
      <sz val="14"/>
      <color theme="1"/>
      <name val="Times New Roman"/>
      <family val="1"/>
    </font>
    <font>
      <b/>
      <sz val="13"/>
      <color theme="1"/>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EF3"/>
        <bgColor indexed="64"/>
      </patternFill>
    </fill>
    <fill>
      <patternFill patternType="solid">
        <fgColor rgb="FFB6DDE8"/>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31"/>
        <bgColor indexed="64"/>
      </patternFill>
    </fill>
    <fill>
      <patternFill patternType="solid">
        <fgColor theme="0" tint="-0.24997000396251678"/>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solid">
        <fgColor rgb="FF99CCFF"/>
        <bgColor indexed="64"/>
      </patternFill>
    </fill>
    <fill>
      <patternFill patternType="solid">
        <fgColor indexed="41"/>
        <bgColor indexed="64"/>
      </patternFill>
    </fill>
    <fill>
      <patternFill patternType="solid">
        <fgColor rgb="FFCCFFFF"/>
        <bgColor indexed="64"/>
      </patternFill>
    </fill>
    <fill>
      <patternFill patternType="solid">
        <fgColor indexed="22"/>
        <bgColor indexed="64"/>
      </patternFill>
    </fill>
    <fill>
      <patternFill patternType="solid">
        <fgColor theme="4" tint="0.5999900102615356"/>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style="mediumDashDotDot"/>
      <right style="mediumDashDotDot"/>
      <top style="mediumDashDotDot"/>
      <bottom style="mediumDashDotDot"/>
    </border>
    <border>
      <left/>
      <right style="medium"/>
      <top/>
      <bottom/>
    </border>
    <border>
      <left style="medium"/>
      <right style="medium"/>
      <top style="medium"/>
      <bottom style="medium"/>
    </border>
    <border>
      <left/>
      <right/>
      <top/>
      <bottom style="medium"/>
    </border>
    <border>
      <left/>
      <right style="medium"/>
      <top/>
      <bottom style="medium"/>
    </border>
    <border>
      <left style="medium"/>
      <right/>
      <top/>
      <bottom style="medium"/>
    </border>
    <border>
      <left style="medium"/>
      <right style="thin"/>
      <top style="thin"/>
      <bottom style="thin"/>
    </border>
    <border>
      <left/>
      <right/>
      <top style="medium"/>
      <bottom style="medium"/>
    </border>
    <border>
      <left style="thin"/>
      <right style="thin"/>
      <top style="thin"/>
      <bottom style="thin"/>
    </border>
    <border>
      <left style="medium"/>
      <right/>
      <top style="medium"/>
      <bottom style="medium"/>
    </border>
    <border>
      <left/>
      <right style="medium"/>
      <top style="medium"/>
      <bottom style="medium"/>
    </border>
    <border>
      <left style="medium"/>
      <right style="thin"/>
      <top style="thin"/>
      <bottom style="medium"/>
    </border>
    <border>
      <left style="thin"/>
      <right style="thin"/>
      <top style="thin"/>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medium"/>
      <right style="medium"/>
      <top>
        <color indexed="63"/>
      </top>
      <bottom style="thin"/>
    </border>
    <border>
      <left style="thin"/>
      <right style="medium"/>
      <top style="thin"/>
      <bottom style="medium"/>
    </border>
    <border>
      <left style="medium"/>
      <right style="medium"/>
      <top style="thin"/>
      <bottom>
        <color indexed="63"/>
      </bottom>
    </border>
    <border>
      <left style="medium"/>
      <right style="thin"/>
      <top style="medium"/>
      <bottom style="thin"/>
    </border>
    <border>
      <left style="thin"/>
      <right>
        <color indexed="63"/>
      </right>
      <top style="medium"/>
      <bottom>
        <color indexed="63"/>
      </bottom>
    </border>
    <border>
      <left style="thin"/>
      <right style="medium"/>
      <top style="medium"/>
      <bottom>
        <color indexed="63"/>
      </bottom>
    </border>
    <border>
      <left style="medium"/>
      <right style="medium"/>
      <top style="medium"/>
      <bottom/>
    </border>
    <border>
      <left style="medium"/>
      <right style="medium"/>
      <top>
        <color indexed="63"/>
      </top>
      <bottom style="medium"/>
    </border>
    <border>
      <left style="medium"/>
      <right/>
      <top style="thin"/>
      <bottom style="thin"/>
    </border>
    <border>
      <left>
        <color indexed="63"/>
      </left>
      <right style="medium"/>
      <top style="thin"/>
      <bottom style="thin"/>
    </border>
    <border>
      <left style="thin"/>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thin"/>
      <right style="thin"/>
      <top>
        <color indexed="63"/>
      </top>
      <bottom style="thin"/>
    </border>
    <border>
      <left style="medium"/>
      <right>
        <color indexed="63"/>
      </right>
      <top style="medium"/>
      <bottom style="thin"/>
    </border>
    <border>
      <left style="medium"/>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style="mediu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color indexed="63"/>
      </bottom>
    </border>
    <border>
      <left style="medium"/>
      <right/>
      <top style="thin"/>
      <bottom>
        <color indexed="63"/>
      </bottom>
    </border>
    <border>
      <left>
        <color indexed="63"/>
      </left>
      <right style="medium"/>
      <top>
        <color indexed="63"/>
      </top>
      <bottom style="thin"/>
    </border>
    <border>
      <left style="thin"/>
      <right>
        <color indexed="63"/>
      </right>
      <top>
        <color indexed="63"/>
      </top>
      <bottom style="medium"/>
    </border>
    <border>
      <left style="thin"/>
      <right>
        <color indexed="63"/>
      </right>
      <top style="medium"/>
      <bottom style="thin"/>
    </border>
    <border>
      <left>
        <color indexed="63"/>
      </left>
      <right style="medium"/>
      <top style="medium"/>
      <bottom style="thin"/>
    </border>
    <border>
      <left style="thin"/>
      <right style="thin"/>
      <top>
        <color indexed="63"/>
      </top>
      <bottom style="mediu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medium"/>
      <bottom>
        <color indexed="63"/>
      </bottom>
    </border>
    <border>
      <left style="medium"/>
      <right style="thin"/>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color indexed="63"/>
      </top>
      <bottom style="medium"/>
    </border>
    <border>
      <left style="medium"/>
      <right style="thin"/>
      <top>
        <color indexed="63"/>
      </top>
      <bottom style="medium"/>
    </border>
    <border>
      <left>
        <color indexed="63"/>
      </left>
      <right style="thin"/>
      <top style="medium"/>
      <bottom style="thin"/>
    </border>
    <border>
      <left style="mediumDashDotDot"/>
      <right/>
      <top style="mediumDashDotDot"/>
      <bottom style="mediumDashDotDot"/>
    </border>
    <border>
      <left/>
      <right/>
      <top style="mediumDashDotDot"/>
      <bottom style="mediumDashDotDot"/>
    </border>
    <border>
      <left/>
      <right style="mediumDashDotDot"/>
      <top style="mediumDashDotDot"/>
      <bottom style="mediumDashDotDot"/>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9"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36" fillId="0" borderId="0">
      <alignment/>
      <protection/>
    </xf>
    <xf numFmtId="0" fontId="36" fillId="0" borderId="0">
      <alignment/>
      <protection/>
    </xf>
    <xf numFmtId="0" fontId="35" fillId="0" borderId="0">
      <alignment/>
      <protection/>
    </xf>
    <xf numFmtId="0" fontId="6" fillId="0" borderId="0">
      <alignment/>
      <protection/>
    </xf>
    <xf numFmtId="0" fontId="35"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789">
    <xf numFmtId="0" fontId="0" fillId="0" borderId="0" xfId="0" applyFont="1" applyAlignment="1">
      <alignment/>
    </xf>
    <xf numFmtId="0" fontId="2" fillId="33" borderId="0" xfId="0" applyFont="1" applyFill="1" applyAlignment="1">
      <alignment horizontal="center" vertical="center"/>
    </xf>
    <xf numFmtId="0" fontId="3" fillId="33" borderId="0" xfId="0" applyFont="1" applyFill="1" applyAlignment="1">
      <alignment horizontal="left" vertical="center"/>
    </xf>
    <xf numFmtId="0" fontId="5" fillId="33" borderId="0" xfId="0" applyFont="1" applyFill="1" applyAlignment="1">
      <alignment horizontal="center" vertical="center"/>
    </xf>
    <xf numFmtId="0" fontId="2"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2"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6"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5" fillId="33" borderId="15"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0" fillId="33" borderId="0" xfId="0" applyFill="1" applyAlignment="1">
      <alignment/>
    </xf>
    <xf numFmtId="0" fontId="95" fillId="33" borderId="0" xfId="0" applyFont="1" applyFill="1" applyAlignment="1">
      <alignment/>
    </xf>
    <xf numFmtId="0" fontId="95" fillId="34" borderId="15" xfId="0" applyFont="1" applyFill="1" applyBorder="1" applyAlignment="1">
      <alignment/>
    </xf>
    <xf numFmtId="0" fontId="95" fillId="34" borderId="18" xfId="0" applyFont="1" applyFill="1" applyBorder="1" applyAlignment="1">
      <alignment/>
    </xf>
    <xf numFmtId="0" fontId="95" fillId="34" borderId="19" xfId="0" applyFont="1" applyFill="1" applyBorder="1" applyAlignment="1">
      <alignment/>
    </xf>
    <xf numFmtId="0" fontId="95" fillId="34" borderId="17" xfId="0" applyFont="1" applyFill="1" applyBorder="1" applyAlignment="1">
      <alignment/>
    </xf>
    <xf numFmtId="0" fontId="95" fillId="34" borderId="13" xfId="0" applyFont="1" applyFill="1" applyBorder="1" applyAlignment="1">
      <alignment/>
    </xf>
    <xf numFmtId="0" fontId="96" fillId="35" borderId="20" xfId="0" applyFont="1" applyFill="1" applyBorder="1" applyAlignment="1">
      <alignment/>
    </xf>
    <xf numFmtId="0" fontId="7" fillId="33" borderId="0" xfId="0" applyFont="1" applyFill="1" applyAlignment="1">
      <alignment horizontal="justify"/>
    </xf>
    <xf numFmtId="0" fontId="2" fillId="33" borderId="0" xfId="0" applyFont="1" applyFill="1" applyAlignment="1">
      <alignment horizontal="justify"/>
    </xf>
    <xf numFmtId="0" fontId="5" fillId="6" borderId="15" xfId="0" applyFont="1" applyFill="1" applyBorder="1" applyAlignment="1">
      <alignment horizontal="justify" vertical="top" wrapText="1"/>
    </xf>
    <xf numFmtId="0" fontId="5" fillId="6" borderId="15" xfId="0" applyFont="1" applyFill="1" applyBorder="1" applyAlignment="1">
      <alignment wrapText="1"/>
    </xf>
    <xf numFmtId="0" fontId="4" fillId="6" borderId="13" xfId="0" applyFont="1" applyFill="1" applyBorder="1" applyAlignment="1">
      <alignment/>
    </xf>
    <xf numFmtId="0" fontId="4" fillId="6" borderId="15" xfId="0" applyFont="1" applyFill="1" applyBorder="1" applyAlignment="1" quotePrefix="1">
      <alignment/>
    </xf>
    <xf numFmtId="0" fontId="11" fillId="6" borderId="13" xfId="0" applyFont="1" applyFill="1" applyBorder="1" applyAlignment="1">
      <alignment/>
    </xf>
    <xf numFmtId="0" fontId="5" fillId="6" borderId="15" xfId="0" applyFont="1" applyFill="1" applyBorder="1" applyAlignment="1" quotePrefix="1">
      <alignment wrapText="1"/>
    </xf>
    <xf numFmtId="0" fontId="11" fillId="6" borderId="19" xfId="0" applyFont="1" applyFill="1" applyBorder="1" applyAlignment="1">
      <alignment/>
    </xf>
    <xf numFmtId="0" fontId="4" fillId="6" borderId="18" xfId="0" applyFont="1" applyFill="1" applyBorder="1" applyAlignment="1">
      <alignment/>
    </xf>
    <xf numFmtId="0" fontId="0" fillId="33" borderId="0" xfId="0" applyFill="1" applyAlignment="1">
      <alignment/>
    </xf>
    <xf numFmtId="0" fontId="3" fillId="6" borderId="10" xfId="0" applyFont="1" applyFill="1" applyBorder="1" applyAlignment="1">
      <alignment vertical="top" wrapText="1"/>
    </xf>
    <xf numFmtId="0" fontId="7" fillId="33" borderId="0" xfId="0" applyFont="1" applyFill="1" applyAlignment="1">
      <alignment horizontal="left"/>
    </xf>
    <xf numFmtId="0" fontId="2" fillId="33" borderId="0" xfId="0" applyFont="1" applyFill="1" applyAlignment="1">
      <alignment/>
    </xf>
    <xf numFmtId="0" fontId="2" fillId="33" borderId="0" xfId="0" applyFont="1" applyFill="1" applyAlignment="1">
      <alignment horizontal="center"/>
    </xf>
    <xf numFmtId="0" fontId="96" fillId="33" borderId="0" xfId="0" applyFont="1" applyFill="1" applyAlignment="1">
      <alignment/>
    </xf>
    <xf numFmtId="0" fontId="12" fillId="33" borderId="0" xfId="0" applyFont="1" applyFill="1" applyAlignment="1">
      <alignment/>
    </xf>
    <xf numFmtId="0" fontId="7" fillId="33" borderId="0" xfId="0" applyFont="1" applyFill="1" applyAlignment="1">
      <alignment/>
    </xf>
    <xf numFmtId="0" fontId="3" fillId="33" borderId="0" xfId="0" applyFont="1" applyFill="1" applyAlignment="1">
      <alignment horizontal="left" vertical="top"/>
    </xf>
    <xf numFmtId="0" fontId="4" fillId="6" borderId="16" xfId="0" applyFont="1" applyFill="1" applyBorder="1" applyAlignment="1">
      <alignment wrapText="1"/>
    </xf>
    <xf numFmtId="0" fontId="9" fillId="33" borderId="0" xfId="53" applyFill="1" applyAlignment="1" applyProtection="1">
      <alignment/>
      <protection/>
    </xf>
    <xf numFmtId="0" fontId="4" fillId="36" borderId="11" xfId="0" applyFont="1" applyFill="1" applyBorder="1" applyAlignment="1">
      <alignment wrapText="1"/>
    </xf>
    <xf numFmtId="0" fontId="5" fillId="33" borderId="21" xfId="0" applyFont="1" applyFill="1" applyBorder="1" applyAlignment="1">
      <alignment horizontal="justify"/>
    </xf>
    <xf numFmtId="0" fontId="2" fillId="37" borderId="10" xfId="0" applyFont="1" applyFill="1" applyBorder="1" applyAlignment="1">
      <alignment horizontal="center" vertical="center"/>
    </xf>
    <xf numFmtId="0" fontId="3" fillId="37" borderId="11" xfId="0" applyFont="1" applyFill="1" applyBorder="1" applyAlignment="1">
      <alignment horizontal="center" vertical="center"/>
    </xf>
    <xf numFmtId="0" fontId="5" fillId="37" borderId="11"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3" xfId="0" applyFont="1" applyFill="1" applyBorder="1" applyAlignment="1">
      <alignment horizontal="center" vertical="center"/>
    </xf>
    <xf numFmtId="0" fontId="5" fillId="37" borderId="0" xfId="0" applyFont="1" applyFill="1" applyBorder="1" applyAlignment="1">
      <alignment horizontal="center" vertical="center"/>
    </xf>
    <xf numFmtId="0" fontId="5" fillId="37" borderId="15" xfId="0" applyFont="1" applyFill="1" applyBorder="1" applyAlignment="1">
      <alignment horizontal="center" vertical="center"/>
    </xf>
    <xf numFmtId="0" fontId="5" fillId="37" borderId="16"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2" fillId="37" borderId="19" xfId="0" applyFont="1" applyFill="1" applyBorder="1" applyAlignment="1">
      <alignment horizontal="center" vertical="center"/>
    </xf>
    <xf numFmtId="0" fontId="2" fillId="37" borderId="17" xfId="0" applyFont="1" applyFill="1" applyBorder="1" applyAlignment="1">
      <alignment horizontal="center" vertical="center"/>
    </xf>
    <xf numFmtId="0" fontId="2" fillId="37" borderId="18" xfId="0" applyFont="1" applyFill="1" applyBorder="1" applyAlignment="1">
      <alignment horizontal="center" vertical="center"/>
    </xf>
    <xf numFmtId="0" fontId="11" fillId="36" borderId="0" xfId="0" applyFont="1" applyFill="1" applyAlignment="1">
      <alignment vertical="top"/>
    </xf>
    <xf numFmtId="0" fontId="15" fillId="36" borderId="0" xfId="0" applyFont="1" applyFill="1" applyAlignment="1">
      <alignment vertical="top"/>
    </xf>
    <xf numFmtId="0" fontId="10" fillId="33" borderId="0" xfId="53" applyFont="1" applyFill="1" applyBorder="1" applyAlignment="1" applyProtection="1">
      <alignment horizontal="left" wrapText="1"/>
      <protection/>
    </xf>
    <xf numFmtId="0" fontId="3" fillId="33" borderId="0" xfId="0" applyFont="1" applyFill="1" applyBorder="1" applyAlignment="1">
      <alignment/>
    </xf>
    <xf numFmtId="0" fontId="8" fillId="33" borderId="0" xfId="0" applyFont="1" applyFill="1" applyBorder="1" applyAlignment="1">
      <alignment/>
    </xf>
    <xf numFmtId="0" fontId="3" fillId="6" borderId="13" xfId="0" applyFont="1" applyFill="1" applyBorder="1" applyAlignment="1">
      <alignment horizontal="left" vertical="top" wrapText="1"/>
    </xf>
    <xf numFmtId="0" fontId="3" fillId="6" borderId="13" xfId="0" applyFont="1" applyFill="1" applyBorder="1" applyAlignment="1">
      <alignment vertical="top" wrapText="1"/>
    </xf>
    <xf numFmtId="0" fontId="5" fillId="6" borderId="15" xfId="0" applyFont="1" applyFill="1" applyBorder="1" applyAlignment="1">
      <alignment/>
    </xf>
    <xf numFmtId="0" fontId="97" fillId="33" borderId="0" xfId="53" applyFont="1" applyFill="1" applyBorder="1" applyAlignment="1" applyProtection="1">
      <alignment/>
      <protection/>
    </xf>
    <xf numFmtId="0" fontId="95" fillId="34" borderId="10" xfId="0" applyFont="1" applyFill="1" applyBorder="1" applyAlignment="1">
      <alignment/>
    </xf>
    <xf numFmtId="0" fontId="95" fillId="34" borderId="12" xfId="0" applyFont="1" applyFill="1" applyBorder="1" applyAlignment="1">
      <alignment/>
    </xf>
    <xf numFmtId="0" fontId="0" fillId="36" borderId="0" xfId="0" applyFill="1" applyAlignment="1">
      <alignment vertical="top"/>
    </xf>
    <xf numFmtId="0" fontId="18" fillId="0" borderId="16" xfId="0" applyFont="1" applyFill="1" applyBorder="1" applyAlignment="1">
      <alignment wrapText="1"/>
    </xf>
    <xf numFmtId="0" fontId="95" fillId="34" borderId="11" xfId="0" applyFont="1" applyFill="1" applyBorder="1" applyAlignment="1">
      <alignment/>
    </xf>
    <xf numFmtId="3" fontId="96" fillId="38" borderId="22" xfId="0" applyNumberFormat="1" applyFont="1" applyFill="1" applyBorder="1" applyAlignment="1" applyProtection="1">
      <alignment/>
      <protection locked="0"/>
    </xf>
    <xf numFmtId="0" fontId="3" fillId="6" borderId="10" xfId="0" applyFont="1" applyFill="1" applyBorder="1" applyAlignment="1">
      <alignment horizontal="left" vertical="top" wrapText="1"/>
    </xf>
    <xf numFmtId="0" fontId="3" fillId="6" borderId="23" xfId="0" applyFont="1" applyFill="1" applyBorder="1" applyAlignment="1" applyProtection="1">
      <alignment horizontal="justify" vertical="top"/>
      <protection locked="0"/>
    </xf>
    <xf numFmtId="0" fontId="5" fillId="6" borderId="12" xfId="0" applyFont="1" applyFill="1" applyBorder="1" applyAlignment="1">
      <alignment horizontal="justify" vertical="top"/>
    </xf>
    <xf numFmtId="0" fontId="95" fillId="33" borderId="0" xfId="0" applyFont="1" applyFill="1" applyBorder="1" applyAlignment="1">
      <alignment/>
    </xf>
    <xf numFmtId="0" fontId="96" fillId="33" borderId="0" xfId="53" applyFont="1" applyFill="1" applyBorder="1" applyAlignment="1" applyProtection="1">
      <alignment wrapText="1"/>
      <protection/>
    </xf>
    <xf numFmtId="0" fontId="2" fillId="33" borderId="0" xfId="0" applyFont="1" applyFill="1" applyAlignment="1">
      <alignment horizontal="left" wrapText="1"/>
    </xf>
    <xf numFmtId="0" fontId="3" fillId="6" borderId="23" xfId="0" applyFont="1" applyFill="1" applyBorder="1" applyAlignment="1">
      <alignment horizontal="left" vertical="top" wrapText="1"/>
    </xf>
    <xf numFmtId="0" fontId="4" fillId="6" borderId="24" xfId="0" applyFont="1" applyFill="1" applyBorder="1" applyAlignment="1">
      <alignment wrapText="1"/>
    </xf>
    <xf numFmtId="0" fontId="4" fillId="6" borderId="24" xfId="53" applyFont="1" applyFill="1" applyBorder="1" applyAlignment="1" applyProtection="1">
      <alignment horizontal="justify" vertical="top"/>
      <protection locked="0"/>
    </xf>
    <xf numFmtId="0" fontId="4" fillId="6" borderId="15" xfId="0" applyFont="1" applyFill="1" applyBorder="1" applyAlignment="1" quotePrefix="1">
      <alignment vertical="top" wrapText="1"/>
    </xf>
    <xf numFmtId="0" fontId="24" fillId="33" borderId="0" xfId="0" applyFont="1" applyFill="1" applyAlignment="1">
      <alignment/>
    </xf>
    <xf numFmtId="0" fontId="96" fillId="35" borderId="25" xfId="0" applyFont="1" applyFill="1" applyBorder="1" applyAlignment="1">
      <alignment/>
    </xf>
    <xf numFmtId="3" fontId="96" fillId="38" borderId="26" xfId="0" applyNumberFormat="1" applyFont="1" applyFill="1" applyBorder="1" applyAlignment="1" applyProtection="1">
      <alignment/>
      <protection locked="0"/>
    </xf>
    <xf numFmtId="0" fontId="98" fillId="33" borderId="16" xfId="0" applyFont="1" applyFill="1" applyBorder="1" applyAlignment="1" applyProtection="1">
      <alignment wrapText="1"/>
      <protection/>
    </xf>
    <xf numFmtId="0" fontId="98" fillId="33" borderId="27" xfId="0" applyFont="1" applyFill="1" applyBorder="1" applyAlignment="1" applyProtection="1">
      <alignment wrapText="1"/>
      <protection/>
    </xf>
    <xf numFmtId="0" fontId="98" fillId="33" borderId="28" xfId="0" applyFont="1" applyFill="1" applyBorder="1" applyAlignment="1" applyProtection="1">
      <alignment wrapText="1"/>
      <protection/>
    </xf>
    <xf numFmtId="0" fontId="98" fillId="33" borderId="29" xfId="0" applyFont="1" applyFill="1" applyBorder="1" applyAlignment="1" applyProtection="1">
      <alignment horizontal="center" wrapText="1"/>
      <protection/>
    </xf>
    <xf numFmtId="0" fontId="98" fillId="33" borderId="30" xfId="0" applyFont="1" applyFill="1" applyBorder="1" applyAlignment="1" applyProtection="1">
      <alignment horizontal="center" wrapText="1"/>
      <protection/>
    </xf>
    <xf numFmtId="0" fontId="98" fillId="33" borderId="31" xfId="0" applyFont="1" applyFill="1" applyBorder="1" applyAlignment="1" applyProtection="1">
      <alignment horizontal="center" wrapText="1"/>
      <protection/>
    </xf>
    <xf numFmtId="0" fontId="95" fillId="0" borderId="32" xfId="0" applyFont="1" applyFill="1" applyBorder="1" applyAlignment="1" applyProtection="1">
      <alignment horizontal="center"/>
      <protection/>
    </xf>
    <xf numFmtId="179" fontId="99" fillId="33" borderId="33" xfId="0" applyNumberFormat="1" applyFont="1" applyFill="1" applyBorder="1" applyAlignment="1" applyProtection="1">
      <alignment horizontal="center"/>
      <protection/>
    </xf>
    <xf numFmtId="179" fontId="99" fillId="0" borderId="33" xfId="0" applyNumberFormat="1" applyFont="1" applyFill="1" applyBorder="1" applyAlignment="1" applyProtection="1">
      <alignment horizontal="center"/>
      <protection/>
    </xf>
    <xf numFmtId="0" fontId="99" fillId="0" borderId="34" xfId="0" applyFont="1" applyFill="1" applyBorder="1" applyAlignment="1" applyProtection="1">
      <alignment horizontal="center"/>
      <protection/>
    </xf>
    <xf numFmtId="0" fontId="95" fillId="0" borderId="35" xfId="0" applyFont="1" applyFill="1" applyBorder="1" applyAlignment="1" applyProtection="1">
      <alignment horizontal="center"/>
      <protection/>
    </xf>
    <xf numFmtId="179" fontId="99" fillId="33" borderId="22" xfId="0" applyNumberFormat="1" applyFont="1" applyFill="1" applyBorder="1" applyAlignment="1" applyProtection="1">
      <alignment horizontal="center"/>
      <protection/>
    </xf>
    <xf numFmtId="179" fontId="99" fillId="0" borderId="22" xfId="0" applyNumberFormat="1" applyFont="1" applyFill="1" applyBorder="1" applyAlignment="1" applyProtection="1">
      <alignment horizontal="center"/>
      <protection/>
    </xf>
    <xf numFmtId="0" fontId="99" fillId="0" borderId="36" xfId="0" applyFont="1" applyFill="1" applyBorder="1" applyAlignment="1" applyProtection="1">
      <alignment horizontal="center"/>
      <protection/>
    </xf>
    <xf numFmtId="0" fontId="95" fillId="0" borderId="37" xfId="0" applyFont="1" applyFill="1" applyBorder="1" applyAlignment="1" applyProtection="1">
      <alignment horizontal="center"/>
      <protection/>
    </xf>
    <xf numFmtId="0" fontId="95" fillId="0" borderId="38" xfId="0" applyFont="1" applyFill="1" applyBorder="1" applyAlignment="1" applyProtection="1">
      <alignment horizontal="center"/>
      <protection/>
    </xf>
    <xf numFmtId="0" fontId="99" fillId="33" borderId="34" xfId="0" applyFont="1" applyFill="1" applyBorder="1" applyAlignment="1" applyProtection="1">
      <alignment horizontal="center"/>
      <protection/>
    </xf>
    <xf numFmtId="0" fontId="99" fillId="33" borderId="36" xfId="0" applyFont="1" applyFill="1" applyBorder="1" applyAlignment="1" applyProtection="1">
      <alignment horizontal="center"/>
      <protection/>
    </xf>
    <xf numFmtId="179" fontId="99" fillId="33" borderId="26" xfId="0" applyNumberFormat="1" applyFont="1" applyFill="1" applyBorder="1" applyAlignment="1" applyProtection="1">
      <alignment horizontal="center"/>
      <protection/>
    </xf>
    <xf numFmtId="0" fontId="99" fillId="33" borderId="39" xfId="0" applyFont="1" applyFill="1" applyBorder="1" applyAlignment="1" applyProtection="1">
      <alignment horizontal="center"/>
      <protection/>
    </xf>
    <xf numFmtId="0" fontId="95" fillId="0" borderId="40" xfId="0" applyFont="1" applyFill="1" applyBorder="1" applyAlignment="1" applyProtection="1">
      <alignment horizontal="center"/>
      <protection/>
    </xf>
    <xf numFmtId="0" fontId="99" fillId="39" borderId="0" xfId="0" applyFont="1" applyFill="1" applyBorder="1" applyAlignment="1" applyProtection="1">
      <alignment horizontal="left"/>
      <protection/>
    </xf>
    <xf numFmtId="0" fontId="99" fillId="39" borderId="13" xfId="0" applyFont="1" applyFill="1" applyBorder="1" applyAlignment="1" applyProtection="1">
      <alignment horizontal="left"/>
      <protection/>
    </xf>
    <xf numFmtId="0" fontId="99" fillId="39" borderId="19" xfId="0" applyFont="1" applyFill="1" applyBorder="1" applyAlignment="1" applyProtection="1">
      <alignment horizontal="left"/>
      <protection/>
    </xf>
    <xf numFmtId="0" fontId="99" fillId="39" borderId="17" xfId="0" applyFont="1" applyFill="1" applyBorder="1" applyAlignment="1" applyProtection="1">
      <alignment horizontal="left"/>
      <protection/>
    </xf>
    <xf numFmtId="0" fontId="7" fillId="33" borderId="0" xfId="0" applyFont="1" applyFill="1" applyAlignment="1" applyProtection="1">
      <alignment horizontal="left"/>
      <protection/>
    </xf>
    <xf numFmtId="0" fontId="96" fillId="33" borderId="0" xfId="0" applyFont="1" applyFill="1" applyAlignment="1" applyProtection="1">
      <alignment horizontal="center"/>
      <protection/>
    </xf>
    <xf numFmtId="0" fontId="96" fillId="33" borderId="0" xfId="0" applyFont="1" applyFill="1" applyAlignment="1" applyProtection="1">
      <alignment/>
      <protection/>
    </xf>
    <xf numFmtId="49" fontId="96" fillId="33" borderId="0" xfId="0" applyNumberFormat="1" applyFont="1" applyFill="1" applyAlignment="1" applyProtection="1">
      <alignment horizontal="center"/>
      <protection/>
    </xf>
    <xf numFmtId="0" fontId="3" fillId="33" borderId="0" xfId="0" applyFont="1" applyFill="1" applyAlignment="1" applyProtection="1">
      <alignment/>
      <protection/>
    </xf>
    <xf numFmtId="0" fontId="95" fillId="33" borderId="0" xfId="0" applyFont="1" applyFill="1" applyAlignment="1" applyProtection="1">
      <alignment/>
      <protection/>
    </xf>
    <xf numFmtId="0" fontId="95" fillId="33" borderId="0" xfId="0" applyFont="1" applyFill="1" applyAlignment="1" applyProtection="1">
      <alignment/>
      <protection/>
    </xf>
    <xf numFmtId="0" fontId="95" fillId="33" borderId="0" xfId="0" applyFont="1" applyFill="1" applyAlignment="1" applyProtection="1">
      <alignment wrapText="1"/>
      <protection/>
    </xf>
    <xf numFmtId="0" fontId="95" fillId="33" borderId="0" xfId="0" applyFont="1" applyFill="1" applyAlignment="1" applyProtection="1">
      <alignment horizontal="center" wrapText="1"/>
      <protection/>
    </xf>
    <xf numFmtId="0" fontId="5" fillId="33" borderId="0" xfId="0" applyFont="1" applyFill="1" applyAlignment="1" applyProtection="1">
      <alignment/>
      <protection/>
    </xf>
    <xf numFmtId="177" fontId="5" fillId="33" borderId="0" xfId="0" applyNumberFormat="1" applyFont="1" applyFill="1" applyBorder="1" applyAlignment="1" applyProtection="1">
      <alignment horizontal="center"/>
      <protection/>
    </xf>
    <xf numFmtId="0" fontId="99" fillId="33" borderId="0" xfId="0" applyFont="1" applyFill="1" applyAlignment="1" applyProtection="1">
      <alignment wrapText="1"/>
      <protection/>
    </xf>
    <xf numFmtId="0" fontId="99" fillId="33" borderId="0" xfId="0" applyFont="1" applyFill="1" applyAlignment="1" applyProtection="1">
      <alignment horizontal="center" wrapText="1"/>
      <protection/>
    </xf>
    <xf numFmtId="0" fontId="99" fillId="33" borderId="0" xfId="0" applyFont="1" applyFill="1" applyAlignment="1" applyProtection="1">
      <alignment/>
      <protection/>
    </xf>
    <xf numFmtId="0" fontId="99" fillId="33" borderId="0" xfId="0" applyFont="1" applyFill="1" applyAlignment="1" applyProtection="1">
      <alignment/>
      <protection/>
    </xf>
    <xf numFmtId="0" fontId="99" fillId="33" borderId="0" xfId="0" applyFont="1" applyFill="1" applyBorder="1" applyAlignment="1" applyProtection="1">
      <alignment/>
      <protection/>
    </xf>
    <xf numFmtId="11" fontId="95" fillId="33" borderId="0" xfId="0" applyNumberFormat="1" applyFont="1" applyFill="1" applyAlignment="1" applyProtection="1">
      <alignment/>
      <protection/>
    </xf>
    <xf numFmtId="0" fontId="99" fillId="33" borderId="0" xfId="0" applyFont="1" applyFill="1" applyAlignment="1" applyProtection="1">
      <alignment horizontal="center"/>
      <protection/>
    </xf>
    <xf numFmtId="0" fontId="95" fillId="33" borderId="0" xfId="0" applyFont="1" applyFill="1" applyAlignment="1" applyProtection="1">
      <alignment horizontal="center"/>
      <protection/>
    </xf>
    <xf numFmtId="0" fontId="100" fillId="33" borderId="0"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0" fontId="99" fillId="0" borderId="41" xfId="0" applyFont="1" applyFill="1" applyBorder="1" applyAlignment="1" applyProtection="1">
      <alignment horizontal="center"/>
      <protection/>
    </xf>
    <xf numFmtId="0" fontId="99" fillId="33" borderId="20" xfId="0" applyFont="1" applyFill="1" applyBorder="1" applyAlignment="1" applyProtection="1">
      <alignment horizontal="center"/>
      <protection/>
    </xf>
    <xf numFmtId="0" fontId="99" fillId="33" borderId="25" xfId="0" applyFont="1" applyFill="1" applyBorder="1" applyAlignment="1" applyProtection="1">
      <alignment horizontal="center"/>
      <protection/>
    </xf>
    <xf numFmtId="0" fontId="99" fillId="0" borderId="25" xfId="0" applyFont="1" applyFill="1" applyBorder="1" applyAlignment="1" applyProtection="1">
      <alignment horizontal="center"/>
      <protection/>
    </xf>
    <xf numFmtId="0" fontId="99" fillId="0" borderId="20" xfId="0" applyFont="1" applyFill="1" applyBorder="1" applyAlignment="1" applyProtection="1">
      <alignment horizontal="center"/>
      <protection/>
    </xf>
    <xf numFmtId="0" fontId="99" fillId="0" borderId="39" xfId="0" applyFont="1" applyFill="1" applyBorder="1" applyAlignment="1" applyProtection="1">
      <alignment horizontal="center"/>
      <protection/>
    </xf>
    <xf numFmtId="0" fontId="27" fillId="8" borderId="11" xfId="0" applyFont="1" applyFill="1" applyBorder="1" applyAlignment="1" applyProtection="1">
      <alignment horizontal="center"/>
      <protection/>
    </xf>
    <xf numFmtId="0" fontId="27" fillId="8" borderId="42" xfId="0" applyFont="1" applyFill="1" applyBorder="1" applyAlignment="1" applyProtection="1">
      <alignment horizontal="center"/>
      <protection/>
    </xf>
    <xf numFmtId="0" fontId="27" fillId="8" borderId="42" xfId="0" applyFont="1" applyFill="1" applyBorder="1" applyAlignment="1" applyProtection="1">
      <alignment horizontal="center" wrapText="1"/>
      <protection/>
    </xf>
    <xf numFmtId="0" fontId="27" fillId="8" borderId="43" xfId="0" applyFont="1" applyFill="1" applyBorder="1" applyAlignment="1" applyProtection="1">
      <alignment horizontal="center" wrapText="1"/>
      <protection/>
    </xf>
    <xf numFmtId="0" fontId="5" fillId="33" borderId="44" xfId="0" applyFont="1" applyFill="1" applyBorder="1" applyAlignment="1" applyProtection="1">
      <alignment horizontal="left" wrapText="1"/>
      <protection locked="0"/>
    </xf>
    <xf numFmtId="0" fontId="10" fillId="33" borderId="27" xfId="53" applyFont="1" applyFill="1" applyBorder="1" applyAlignment="1" applyProtection="1">
      <alignment horizontal="left" wrapText="1"/>
      <protection locked="0"/>
    </xf>
    <xf numFmtId="0" fontId="4" fillId="33" borderId="27" xfId="53" applyFont="1" applyFill="1" applyBorder="1" applyAlignment="1" applyProtection="1">
      <alignment horizontal="left" wrapText="1"/>
      <protection locked="0"/>
    </xf>
    <xf numFmtId="0" fontId="10" fillId="33" borderId="45" xfId="53" applyFont="1" applyFill="1" applyBorder="1" applyAlignment="1" applyProtection="1">
      <alignment horizontal="left" wrapText="1"/>
      <protection locked="0"/>
    </xf>
    <xf numFmtId="0" fontId="4" fillId="33" borderId="44" xfId="0" applyFont="1" applyFill="1" applyBorder="1" applyAlignment="1">
      <alignment wrapText="1"/>
    </xf>
    <xf numFmtId="0" fontId="4" fillId="33" borderId="27" xfId="0" applyFont="1" applyFill="1" applyBorder="1" applyAlignment="1">
      <alignment wrapText="1"/>
    </xf>
    <xf numFmtId="0" fontId="4" fillId="33" borderId="45" xfId="0" applyFont="1" applyFill="1" applyBorder="1" applyAlignment="1">
      <alignment wrapText="1"/>
    </xf>
    <xf numFmtId="0" fontId="5" fillId="33" borderId="19" xfId="0" applyFont="1" applyFill="1" applyBorder="1" applyAlignment="1">
      <alignment horizontal="justify"/>
    </xf>
    <xf numFmtId="0" fontId="5" fillId="33" borderId="18" xfId="0" applyFont="1" applyFill="1" applyBorder="1" applyAlignment="1">
      <alignment horizontal="justify"/>
    </xf>
    <xf numFmtId="0" fontId="3" fillId="8" borderId="42" xfId="0" applyFont="1" applyFill="1" applyBorder="1" applyAlignment="1">
      <alignment horizontal="center" wrapText="1"/>
    </xf>
    <xf numFmtId="0" fontId="3" fillId="8" borderId="43" xfId="0" applyFont="1" applyFill="1" applyBorder="1" applyAlignment="1">
      <alignment horizontal="center" wrapText="1"/>
    </xf>
    <xf numFmtId="0" fontId="95" fillId="33" borderId="41" xfId="0" applyFont="1" applyFill="1" applyBorder="1" applyAlignment="1" applyProtection="1">
      <alignment wrapText="1"/>
      <protection/>
    </xf>
    <xf numFmtId="0" fontId="95" fillId="33" borderId="33" xfId="0" applyFont="1" applyFill="1" applyBorder="1" applyAlignment="1" applyProtection="1">
      <alignment horizontal="center" vertical="center" wrapText="1"/>
      <protection/>
    </xf>
    <xf numFmtId="0" fontId="4" fillId="33" borderId="20" xfId="60" applyFont="1" applyFill="1" applyBorder="1" applyAlignment="1" applyProtection="1" quotePrefix="1">
      <alignment horizontal="left" wrapText="1"/>
      <protection/>
    </xf>
    <xf numFmtId="0" fontId="4" fillId="33" borderId="22" xfId="60" applyFont="1" applyFill="1" applyBorder="1" applyAlignment="1" applyProtection="1">
      <alignment horizontal="center" vertical="center"/>
      <protection/>
    </xf>
    <xf numFmtId="0" fontId="95" fillId="33" borderId="20" xfId="0" applyFont="1" applyFill="1" applyBorder="1" applyAlignment="1" applyProtection="1">
      <alignment wrapText="1"/>
      <protection/>
    </xf>
    <xf numFmtId="0" fontId="95" fillId="33" borderId="22" xfId="0" applyFont="1" applyFill="1" applyBorder="1" applyAlignment="1" applyProtection="1">
      <alignment horizontal="center" vertical="center" wrapText="1"/>
      <protection/>
    </xf>
    <xf numFmtId="0" fontId="95" fillId="33" borderId="25" xfId="0" applyFont="1" applyFill="1" applyBorder="1" applyAlignment="1" applyProtection="1">
      <alignment wrapText="1"/>
      <protection/>
    </xf>
    <xf numFmtId="0" fontId="95" fillId="33" borderId="26" xfId="0" applyFont="1" applyFill="1" applyBorder="1" applyAlignment="1" applyProtection="1">
      <alignment horizontal="center" vertical="center" wrapText="1"/>
      <protection/>
    </xf>
    <xf numFmtId="0" fontId="96" fillId="35" borderId="46" xfId="0" applyFont="1" applyFill="1" applyBorder="1" applyAlignment="1">
      <alignment/>
    </xf>
    <xf numFmtId="0" fontId="96" fillId="35" borderId="47" xfId="0" applyFont="1" applyFill="1" applyBorder="1" applyAlignment="1">
      <alignment/>
    </xf>
    <xf numFmtId="0" fontId="101" fillId="39" borderId="16" xfId="0" applyFont="1" applyFill="1" applyBorder="1" applyAlignment="1" applyProtection="1">
      <alignment horizontal="left" wrapText="1"/>
      <protection/>
    </xf>
    <xf numFmtId="0" fontId="102" fillId="39" borderId="27" xfId="0" applyFont="1" applyFill="1" applyBorder="1" applyAlignment="1" applyProtection="1">
      <alignment horizontal="left"/>
      <protection/>
    </xf>
    <xf numFmtId="0" fontId="99" fillId="0" borderId="35" xfId="0" applyFont="1" applyFill="1" applyBorder="1" applyAlignment="1" applyProtection="1">
      <alignment/>
      <protection/>
    </xf>
    <xf numFmtId="0" fontId="99" fillId="0" borderId="37" xfId="0" applyFont="1" applyFill="1" applyBorder="1" applyAlignment="1" applyProtection="1">
      <alignment/>
      <protection/>
    </xf>
    <xf numFmtId="0" fontId="98" fillId="33" borderId="16" xfId="0" applyFont="1" applyFill="1" applyBorder="1" applyAlignment="1" applyProtection="1">
      <alignment horizontal="center" wrapText="1"/>
      <protection/>
    </xf>
    <xf numFmtId="0" fontId="98" fillId="33" borderId="21" xfId="0" applyFont="1" applyFill="1" applyBorder="1" applyAlignment="1" applyProtection="1">
      <alignment horizontal="center" wrapText="1"/>
      <protection/>
    </xf>
    <xf numFmtId="0" fontId="102" fillId="32" borderId="16" xfId="0" applyFont="1" applyFill="1" applyBorder="1" applyAlignment="1" applyProtection="1">
      <alignment horizontal="left"/>
      <protection locked="0"/>
    </xf>
    <xf numFmtId="196" fontId="96" fillId="38" borderId="22" xfId="0" applyNumberFormat="1" applyFont="1" applyFill="1" applyBorder="1" applyAlignment="1" applyProtection="1">
      <alignment/>
      <protection locked="0"/>
    </xf>
    <xf numFmtId="0" fontId="96" fillId="35" borderId="48" xfId="0" applyFont="1" applyFill="1" applyBorder="1" applyAlignment="1">
      <alignment/>
    </xf>
    <xf numFmtId="0" fontId="96" fillId="35" borderId="0" xfId="0" applyFont="1" applyFill="1" applyBorder="1" applyAlignment="1">
      <alignment/>
    </xf>
    <xf numFmtId="0" fontId="96" fillId="35" borderId="49" xfId="0" applyFont="1" applyFill="1" applyBorder="1" applyAlignment="1">
      <alignment/>
    </xf>
    <xf numFmtId="0" fontId="96" fillId="35" borderId="30" xfId="0" applyFont="1" applyFill="1" applyBorder="1" applyAlignment="1">
      <alignment/>
    </xf>
    <xf numFmtId="0" fontId="96" fillId="35" borderId="50" xfId="0" applyFont="1" applyFill="1" applyBorder="1" applyAlignment="1">
      <alignment/>
    </xf>
    <xf numFmtId="0" fontId="96" fillId="35" borderId="15" xfId="0" applyFont="1" applyFill="1" applyBorder="1" applyAlignment="1">
      <alignment/>
    </xf>
    <xf numFmtId="0" fontId="96" fillId="35" borderId="51" xfId="0" applyFont="1" applyFill="1" applyBorder="1" applyAlignment="1">
      <alignment horizontal="left" wrapText="1"/>
    </xf>
    <xf numFmtId="0" fontId="95" fillId="39" borderId="0" xfId="0" applyFont="1" applyFill="1" applyBorder="1" applyAlignment="1" applyProtection="1">
      <alignment/>
      <protection/>
    </xf>
    <xf numFmtId="0" fontId="95" fillId="39" borderId="15" xfId="0" applyFont="1" applyFill="1" applyBorder="1" applyAlignment="1" applyProtection="1">
      <alignment/>
      <protection/>
    </xf>
    <xf numFmtId="0" fontId="95" fillId="33" borderId="0" xfId="0" applyFont="1" applyFill="1" applyBorder="1" applyAlignment="1" applyProtection="1">
      <alignment horizontal="center"/>
      <protection/>
    </xf>
    <xf numFmtId="0" fontId="95" fillId="0" borderId="0" xfId="0" applyFont="1" applyFill="1" applyBorder="1" applyAlignment="1" applyProtection="1">
      <alignment horizontal="center"/>
      <protection/>
    </xf>
    <xf numFmtId="0" fontId="99" fillId="33" borderId="0" xfId="0" applyFont="1" applyFill="1" applyBorder="1" applyAlignment="1" applyProtection="1">
      <alignment horizontal="left" vertical="center" wrapText="1"/>
      <protection/>
    </xf>
    <xf numFmtId="0" fontId="99" fillId="33" borderId="0" xfId="0" applyFont="1" applyFill="1" applyBorder="1" applyAlignment="1" applyProtection="1">
      <alignment horizontal="center"/>
      <protection/>
    </xf>
    <xf numFmtId="179" fontId="99" fillId="33" borderId="0" xfId="0" applyNumberFormat="1" applyFont="1" applyFill="1" applyBorder="1" applyAlignment="1" applyProtection="1">
      <alignment horizontal="center"/>
      <protection/>
    </xf>
    <xf numFmtId="173" fontId="99" fillId="0" borderId="0" xfId="0" applyNumberFormat="1" applyFont="1" applyFill="1" applyBorder="1" applyAlignment="1" applyProtection="1">
      <alignment horizontal="center"/>
      <protection/>
    </xf>
    <xf numFmtId="0" fontId="98" fillId="39" borderId="23" xfId="0" applyFont="1" applyFill="1" applyBorder="1" applyAlignment="1" applyProtection="1">
      <alignment/>
      <protection/>
    </xf>
    <xf numFmtId="0" fontId="99" fillId="39" borderId="21" xfId="0" applyFont="1" applyFill="1" applyBorder="1" applyAlignment="1" applyProtection="1">
      <alignment/>
      <protection/>
    </xf>
    <xf numFmtId="0" fontId="99" fillId="39" borderId="21" xfId="0" applyFont="1" applyFill="1" applyBorder="1" applyAlignment="1" applyProtection="1">
      <alignment horizontal="center"/>
      <protection/>
    </xf>
    <xf numFmtId="0" fontId="103" fillId="0" borderId="0" xfId="0" applyFont="1" applyBorder="1" applyAlignment="1">
      <alignment horizontal="left" indent="3"/>
    </xf>
    <xf numFmtId="0" fontId="95" fillId="33" borderId="0" xfId="0" applyFont="1" applyFill="1" applyBorder="1" applyAlignment="1" applyProtection="1">
      <alignment/>
      <protection/>
    </xf>
    <xf numFmtId="196" fontId="96" fillId="38" borderId="52" xfId="0" applyNumberFormat="1" applyFont="1" applyFill="1" applyBorder="1" applyAlignment="1" applyProtection="1">
      <alignment/>
      <protection locked="0"/>
    </xf>
    <xf numFmtId="0" fontId="96" fillId="35" borderId="53" xfId="0" applyFont="1" applyFill="1" applyBorder="1" applyAlignment="1">
      <alignment horizontal="left" wrapText="1"/>
    </xf>
    <xf numFmtId="0" fontId="96" fillId="35" borderId="54" xfId="0" applyFont="1" applyFill="1" applyBorder="1" applyAlignment="1">
      <alignment horizontal="left" wrapText="1"/>
    </xf>
    <xf numFmtId="0" fontId="96" fillId="35" borderId="55" xfId="0" applyFont="1" applyFill="1" applyBorder="1" applyAlignment="1">
      <alignment/>
    </xf>
    <xf numFmtId="0" fontId="96" fillId="35" borderId="56" xfId="0" applyFont="1" applyFill="1" applyBorder="1" applyAlignment="1">
      <alignment/>
    </xf>
    <xf numFmtId="0" fontId="5" fillId="35" borderId="54" xfId="0" applyFont="1" applyFill="1" applyBorder="1" applyAlignment="1">
      <alignment horizontal="left"/>
    </xf>
    <xf numFmtId="196" fontId="96" fillId="38" borderId="26" xfId="0" applyNumberFormat="1" applyFont="1" applyFill="1" applyBorder="1" applyAlignment="1" applyProtection="1">
      <alignment/>
      <protection locked="0"/>
    </xf>
    <xf numFmtId="0" fontId="96" fillId="35" borderId="57" xfId="0" applyFont="1" applyFill="1" applyBorder="1" applyAlignment="1">
      <alignment horizontal="left" wrapText="1"/>
    </xf>
    <xf numFmtId="0" fontId="96" fillId="35" borderId="53" xfId="0" applyFont="1" applyFill="1" applyBorder="1" applyAlignment="1">
      <alignment/>
    </xf>
    <xf numFmtId="0" fontId="96" fillId="35" borderId="54" xfId="0" applyFont="1" applyFill="1" applyBorder="1" applyAlignment="1">
      <alignment/>
    </xf>
    <xf numFmtId="0" fontId="96" fillId="35" borderId="34" xfId="0" applyFont="1" applyFill="1" applyBorder="1" applyAlignment="1">
      <alignment horizontal="center"/>
    </xf>
    <xf numFmtId="0" fontId="96" fillId="35" borderId="49" xfId="0" applyFont="1" applyFill="1" applyBorder="1" applyAlignment="1">
      <alignment horizontal="left" wrapText="1"/>
    </xf>
    <xf numFmtId="0" fontId="96" fillId="35" borderId="13" xfId="0" applyFont="1" applyFill="1" applyBorder="1" applyAlignment="1">
      <alignment/>
    </xf>
    <xf numFmtId="196" fontId="96" fillId="38" borderId="29" xfId="0" applyNumberFormat="1" applyFont="1" applyFill="1" applyBorder="1" applyAlignment="1" applyProtection="1">
      <alignment/>
      <protection locked="0"/>
    </xf>
    <xf numFmtId="0" fontId="96" fillId="35" borderId="58" xfId="0" applyFont="1" applyFill="1" applyBorder="1" applyAlignment="1">
      <alignment/>
    </xf>
    <xf numFmtId="3" fontId="96" fillId="38" borderId="59" xfId="0" applyNumberFormat="1" applyFont="1" applyFill="1" applyBorder="1" applyAlignment="1" applyProtection="1">
      <alignment/>
      <protection locked="0"/>
    </xf>
    <xf numFmtId="0" fontId="98" fillId="33" borderId="23" xfId="0" applyFont="1" applyFill="1" applyBorder="1" applyAlignment="1" applyProtection="1">
      <alignment horizontal="center" wrapText="1"/>
      <protection/>
    </xf>
    <xf numFmtId="0" fontId="96" fillId="35" borderId="41" xfId="0" applyFont="1" applyFill="1" applyBorder="1" applyAlignment="1">
      <alignment/>
    </xf>
    <xf numFmtId="1" fontId="96" fillId="0" borderId="37" xfId="0" applyNumberFormat="1" applyFont="1" applyFill="1" applyBorder="1" applyAlignment="1" applyProtection="1">
      <alignment horizontal="right"/>
      <protection/>
    </xf>
    <xf numFmtId="0" fontId="99" fillId="0" borderId="51" xfId="0" applyFont="1" applyFill="1" applyBorder="1" applyAlignment="1" applyProtection="1">
      <alignment horizontal="center"/>
      <protection/>
    </xf>
    <xf numFmtId="0" fontId="96" fillId="35" borderId="57" xfId="0" applyFont="1" applyFill="1" applyBorder="1" applyAlignment="1">
      <alignment/>
    </xf>
    <xf numFmtId="0" fontId="99" fillId="0" borderId="38" xfId="0" applyFont="1" applyFill="1" applyBorder="1" applyAlignment="1" applyProtection="1">
      <alignment wrapText="1"/>
      <protection/>
    </xf>
    <xf numFmtId="0" fontId="99" fillId="0" borderId="60" xfId="0" applyFont="1" applyFill="1" applyBorder="1" applyAlignment="1" applyProtection="1">
      <alignment horizontal="center"/>
      <protection/>
    </xf>
    <xf numFmtId="0" fontId="98" fillId="33" borderId="23" xfId="0" applyFont="1" applyFill="1" applyBorder="1" applyAlignment="1" applyProtection="1">
      <alignment wrapText="1"/>
      <protection/>
    </xf>
    <xf numFmtId="1" fontId="96" fillId="0" borderId="38" xfId="0" applyNumberFormat="1" applyFont="1" applyFill="1" applyBorder="1" applyAlignment="1" applyProtection="1">
      <alignment horizontal="right"/>
      <protection/>
    </xf>
    <xf numFmtId="1" fontId="96" fillId="0" borderId="35" xfId="0" applyNumberFormat="1" applyFont="1" applyFill="1" applyBorder="1" applyAlignment="1" applyProtection="1">
      <alignment horizontal="right"/>
      <protection/>
    </xf>
    <xf numFmtId="0" fontId="99" fillId="0" borderId="61" xfId="0" applyFont="1" applyFill="1" applyBorder="1" applyAlignment="1" applyProtection="1">
      <alignment horizontal="center"/>
      <protection/>
    </xf>
    <xf numFmtId="0" fontId="3" fillId="6" borderId="13" xfId="0" applyFont="1" applyFill="1" applyBorder="1" applyAlignment="1">
      <alignment horizontal="left" vertical="top" wrapText="1"/>
    </xf>
    <xf numFmtId="0" fontId="96" fillId="35" borderId="57" xfId="0" applyFont="1" applyFill="1" applyBorder="1" applyAlignment="1">
      <alignment horizontal="left" wrapText="1"/>
    </xf>
    <xf numFmtId="0" fontId="102" fillId="32" borderId="16" xfId="0" applyFont="1" applyFill="1" applyBorder="1" applyAlignment="1" applyProtection="1">
      <alignment horizontal="left"/>
      <protection/>
    </xf>
    <xf numFmtId="0" fontId="96" fillId="38" borderId="62" xfId="0" applyFont="1" applyFill="1" applyBorder="1" applyAlignment="1">
      <alignment horizontal="left" wrapText="1"/>
    </xf>
    <xf numFmtId="0" fontId="96" fillId="35" borderId="18" xfId="0" applyFont="1" applyFill="1" applyBorder="1" applyAlignment="1">
      <alignment/>
    </xf>
    <xf numFmtId="196" fontId="96" fillId="38" borderId="48" xfId="0" applyNumberFormat="1" applyFont="1" applyFill="1" applyBorder="1" applyAlignment="1" applyProtection="1">
      <alignment/>
      <protection locked="0"/>
    </xf>
    <xf numFmtId="0" fontId="96" fillId="38" borderId="51" xfId="0" applyFont="1" applyFill="1" applyBorder="1" applyAlignment="1">
      <alignment horizontal="left" wrapText="1"/>
    </xf>
    <xf numFmtId="177" fontId="96" fillId="38" borderId="22" xfId="0" applyNumberFormat="1" applyFont="1" applyFill="1" applyBorder="1" applyAlignment="1" applyProtection="1">
      <alignment/>
      <protection locked="0"/>
    </xf>
    <xf numFmtId="0" fontId="101" fillId="39" borderId="16" xfId="0" applyFont="1" applyFill="1" applyBorder="1" applyAlignment="1" applyProtection="1">
      <alignment wrapText="1"/>
      <protection/>
    </xf>
    <xf numFmtId="0" fontId="96" fillId="35" borderId="48" xfId="0" applyFont="1" applyFill="1" applyBorder="1" applyAlignment="1">
      <alignment horizontal="left" wrapText="1"/>
    </xf>
    <xf numFmtId="0" fontId="96" fillId="35" borderId="63" xfId="0" applyFont="1" applyFill="1" applyBorder="1" applyAlignment="1">
      <alignment horizontal="left" wrapText="1"/>
    </xf>
    <xf numFmtId="0" fontId="96" fillId="35" borderId="60" xfId="0" applyFont="1" applyFill="1" applyBorder="1" applyAlignment="1">
      <alignment/>
    </xf>
    <xf numFmtId="0" fontId="96" fillId="35" borderId="51" xfId="0" applyFont="1" applyFill="1" applyBorder="1" applyAlignment="1">
      <alignment/>
    </xf>
    <xf numFmtId="177" fontId="96" fillId="38" borderId="59" xfId="0" applyNumberFormat="1" applyFont="1" applyFill="1" applyBorder="1" applyAlignment="1" applyProtection="1">
      <alignment/>
      <protection locked="0"/>
    </xf>
    <xf numFmtId="1" fontId="96" fillId="38" borderId="22" xfId="0" applyNumberFormat="1" applyFont="1" applyFill="1" applyBorder="1" applyAlignment="1" applyProtection="1">
      <alignment/>
      <protection locked="0"/>
    </xf>
    <xf numFmtId="1" fontId="96" fillId="38" borderId="52" xfId="0" applyNumberFormat="1" applyFont="1" applyFill="1" applyBorder="1" applyAlignment="1" applyProtection="1">
      <alignment/>
      <protection locked="0"/>
    </xf>
    <xf numFmtId="0" fontId="96" fillId="35" borderId="46" xfId="0" applyFont="1" applyFill="1" applyBorder="1" applyAlignment="1">
      <alignment horizontal="left" wrapText="1"/>
    </xf>
    <xf numFmtId="0" fontId="96" fillId="38" borderId="47" xfId="0" applyFont="1" applyFill="1" applyBorder="1" applyAlignment="1">
      <alignment/>
    </xf>
    <xf numFmtId="0" fontId="96" fillId="35" borderId="64" xfId="0" applyFont="1" applyFill="1" applyBorder="1" applyAlignment="1">
      <alignment horizontal="left" wrapText="1"/>
    </xf>
    <xf numFmtId="0" fontId="96" fillId="35" borderId="56" xfId="0" applyFont="1" applyFill="1" applyBorder="1" applyAlignment="1">
      <alignment horizontal="left" wrapText="1"/>
    </xf>
    <xf numFmtId="0" fontId="96" fillId="35" borderId="65" xfId="0" applyFont="1" applyFill="1" applyBorder="1" applyAlignment="1">
      <alignment/>
    </xf>
    <xf numFmtId="0" fontId="96" fillId="35" borderId="25" xfId="0" applyFont="1" applyFill="1" applyBorder="1" applyAlignment="1">
      <alignment horizontal="left" wrapText="1"/>
    </xf>
    <xf numFmtId="1" fontId="96" fillId="38" borderId="26" xfId="0" applyNumberFormat="1" applyFont="1" applyFill="1" applyBorder="1" applyAlignment="1" applyProtection="1">
      <alignment/>
      <protection locked="0"/>
    </xf>
    <xf numFmtId="0" fontId="96" fillId="35" borderId="66" xfId="0" applyFont="1" applyFill="1" applyBorder="1" applyAlignment="1">
      <alignment/>
    </xf>
    <xf numFmtId="0" fontId="96" fillId="35" borderId="20" xfId="0" applyFont="1" applyFill="1" applyBorder="1" applyAlignment="1">
      <alignment horizontal="left" wrapText="1"/>
    </xf>
    <xf numFmtId="196" fontId="96" fillId="38" borderId="67" xfId="0" applyNumberFormat="1" applyFont="1" applyFill="1" applyBorder="1" applyAlignment="1" applyProtection="1">
      <alignment/>
      <protection locked="0"/>
    </xf>
    <xf numFmtId="0" fontId="96" fillId="38" borderId="68" xfId="0" applyFont="1" applyFill="1" applyBorder="1" applyAlignment="1">
      <alignment/>
    </xf>
    <xf numFmtId="0" fontId="96" fillId="35" borderId="19" xfId="0" applyFont="1" applyFill="1" applyBorder="1" applyAlignment="1">
      <alignment horizontal="left" wrapText="1"/>
    </xf>
    <xf numFmtId="1" fontId="96" fillId="38" borderId="69" xfId="0" applyNumberFormat="1" applyFont="1" applyFill="1" applyBorder="1" applyAlignment="1" applyProtection="1">
      <alignment/>
      <protection locked="0"/>
    </xf>
    <xf numFmtId="0" fontId="96" fillId="35" borderId="17" xfId="0" applyFont="1" applyFill="1" applyBorder="1" applyAlignment="1">
      <alignment/>
    </xf>
    <xf numFmtId="0" fontId="96" fillId="35" borderId="61" xfId="0" applyFont="1" applyFill="1" applyBorder="1" applyAlignment="1">
      <alignment/>
    </xf>
    <xf numFmtId="0" fontId="96" fillId="35" borderId="41" xfId="0" applyFont="1" applyFill="1" applyBorder="1" applyAlignment="1">
      <alignment horizontal="left" wrapText="1"/>
    </xf>
    <xf numFmtId="0" fontId="98" fillId="33" borderId="44" xfId="0" applyFont="1" applyFill="1" applyBorder="1" applyAlignment="1" applyProtection="1">
      <alignment wrapText="1"/>
      <protection/>
    </xf>
    <xf numFmtId="0" fontId="98" fillId="0" borderId="16" xfId="0" applyFont="1" applyBorder="1" applyAlignment="1">
      <alignment wrapText="1"/>
    </xf>
    <xf numFmtId="1" fontId="96" fillId="0" borderId="32" xfId="0" applyNumberFormat="1" applyFont="1" applyFill="1" applyBorder="1" applyAlignment="1" applyProtection="1">
      <alignment horizontal="right"/>
      <protection/>
    </xf>
    <xf numFmtId="1" fontId="96" fillId="0" borderId="68" xfId="0" applyNumberFormat="1" applyFont="1" applyFill="1" applyBorder="1" applyAlignment="1" applyProtection="1">
      <alignment horizontal="right"/>
      <protection/>
    </xf>
    <xf numFmtId="1" fontId="96" fillId="0" borderId="47" xfId="0" applyNumberFormat="1" applyFont="1" applyFill="1" applyBorder="1" applyAlignment="1" applyProtection="1">
      <alignment horizontal="right"/>
      <protection/>
    </xf>
    <xf numFmtId="1" fontId="96" fillId="0" borderId="55" xfId="0" applyNumberFormat="1" applyFont="1" applyFill="1" applyBorder="1" applyAlignment="1" applyProtection="1">
      <alignment horizontal="right"/>
      <protection/>
    </xf>
    <xf numFmtId="0" fontId="98" fillId="33" borderId="11" xfId="0" applyFont="1" applyFill="1" applyBorder="1" applyAlignment="1" applyProtection="1">
      <alignment horizontal="center" wrapText="1"/>
      <protection/>
    </xf>
    <xf numFmtId="0" fontId="99" fillId="0" borderId="22" xfId="0" applyFont="1" applyFill="1" applyBorder="1" applyAlignment="1" applyProtection="1">
      <alignment horizontal="center"/>
      <protection/>
    </xf>
    <xf numFmtId="0" fontId="95" fillId="33" borderId="34" xfId="0" applyFont="1" applyFill="1" applyBorder="1" applyAlignment="1" applyProtection="1">
      <alignment horizontal="center" vertical="center" wrapText="1"/>
      <protection/>
    </xf>
    <xf numFmtId="0" fontId="99" fillId="0" borderId="20" xfId="0" applyFont="1" applyFill="1" applyBorder="1" applyAlignment="1" applyProtection="1">
      <alignment/>
      <protection/>
    </xf>
    <xf numFmtId="0" fontId="99" fillId="0" borderId="25" xfId="0" applyFont="1" applyFill="1" applyBorder="1" applyAlignment="1" applyProtection="1">
      <alignment/>
      <protection/>
    </xf>
    <xf numFmtId="0" fontId="99" fillId="0" borderId="58" xfId="0" applyFont="1" applyFill="1" applyBorder="1" applyAlignment="1" applyProtection="1">
      <alignment/>
      <protection/>
    </xf>
    <xf numFmtId="0" fontId="99" fillId="0" borderId="70" xfId="0" applyFont="1" applyFill="1" applyBorder="1" applyAlignment="1" applyProtection="1">
      <alignment horizontal="center"/>
      <protection/>
    </xf>
    <xf numFmtId="0" fontId="95" fillId="33" borderId="71" xfId="0" applyFont="1" applyFill="1" applyBorder="1" applyAlignment="1" applyProtection="1">
      <alignment wrapText="1"/>
      <protection/>
    </xf>
    <xf numFmtId="0" fontId="95" fillId="33" borderId="72" xfId="0" applyFont="1" applyFill="1" applyBorder="1" applyAlignment="1" applyProtection="1">
      <alignment horizontal="center" vertical="center" wrapText="1"/>
      <protection/>
    </xf>
    <xf numFmtId="1" fontId="96" fillId="0" borderId="53" xfId="0" applyNumberFormat="1" applyFont="1" applyFill="1" applyBorder="1" applyAlignment="1" applyProtection="1">
      <alignment horizontal="right"/>
      <protection/>
    </xf>
    <xf numFmtId="1" fontId="96" fillId="0" borderId="46" xfId="0" applyNumberFormat="1" applyFont="1" applyFill="1" applyBorder="1" applyAlignment="1" applyProtection="1">
      <alignment horizontal="right"/>
      <protection/>
    </xf>
    <xf numFmtId="1" fontId="96" fillId="0" borderId="54" xfId="0" applyNumberFormat="1" applyFont="1" applyFill="1" applyBorder="1" applyAlignment="1" applyProtection="1">
      <alignment horizontal="right"/>
      <protection/>
    </xf>
    <xf numFmtId="0" fontId="98" fillId="33" borderId="44" xfId="0" applyFont="1" applyFill="1" applyBorder="1" applyAlignment="1" applyProtection="1">
      <alignment horizontal="center" wrapText="1"/>
      <protection/>
    </xf>
    <xf numFmtId="0" fontId="98" fillId="33" borderId="10" xfId="0" applyFont="1" applyFill="1" applyBorder="1" applyAlignment="1" applyProtection="1">
      <alignment horizontal="center" wrapText="1"/>
      <protection/>
    </xf>
    <xf numFmtId="0" fontId="98" fillId="0" borderId="44" xfId="0" applyFont="1" applyBorder="1" applyAlignment="1">
      <alignment wrapText="1"/>
    </xf>
    <xf numFmtId="1" fontId="96" fillId="0" borderId="65" xfId="0" applyNumberFormat="1" applyFont="1" applyFill="1" applyBorder="1" applyAlignment="1" applyProtection="1">
      <alignment horizontal="right"/>
      <protection/>
    </xf>
    <xf numFmtId="1" fontId="96" fillId="0" borderId="56" xfId="0" applyNumberFormat="1" applyFont="1" applyFill="1" applyBorder="1" applyAlignment="1" applyProtection="1">
      <alignment horizontal="right"/>
      <protection/>
    </xf>
    <xf numFmtId="1" fontId="96" fillId="0" borderId="40" xfId="0" applyNumberFormat="1" applyFont="1" applyFill="1" applyBorder="1" applyAlignment="1" applyProtection="1">
      <alignment horizontal="right"/>
      <protection/>
    </xf>
    <xf numFmtId="173" fontId="99" fillId="33" borderId="0" xfId="0" applyNumberFormat="1" applyFont="1" applyFill="1" applyBorder="1" applyAlignment="1" applyProtection="1">
      <alignment horizontal="center"/>
      <protection/>
    </xf>
    <xf numFmtId="0" fontId="99" fillId="33" borderId="22" xfId="0" applyFont="1" applyFill="1" applyBorder="1" applyAlignment="1" applyProtection="1">
      <alignment/>
      <protection/>
    </xf>
    <xf numFmtId="2" fontId="99" fillId="33" borderId="52" xfId="0" applyNumberFormat="1" applyFont="1" applyFill="1" applyBorder="1" applyAlignment="1" applyProtection="1">
      <alignment horizontal="center"/>
      <protection/>
    </xf>
    <xf numFmtId="2" fontId="99" fillId="33" borderId="22" xfId="0" applyNumberFormat="1" applyFont="1" applyFill="1" applyBorder="1" applyAlignment="1" applyProtection="1">
      <alignment horizontal="center"/>
      <protection/>
    </xf>
    <xf numFmtId="0" fontId="95" fillId="0" borderId="41" xfId="0" applyFont="1" applyFill="1" applyBorder="1" applyAlignment="1" applyProtection="1">
      <alignment horizontal="center"/>
      <protection/>
    </xf>
    <xf numFmtId="0" fontId="95" fillId="0" borderId="33" xfId="0" applyFont="1" applyFill="1" applyBorder="1" applyAlignment="1" applyProtection="1">
      <alignment horizontal="center"/>
      <protection/>
    </xf>
    <xf numFmtId="0" fontId="95" fillId="33" borderId="20" xfId="0" applyFont="1" applyFill="1" applyBorder="1" applyAlignment="1" applyProtection="1">
      <alignment horizontal="center"/>
      <protection/>
    </xf>
    <xf numFmtId="0" fontId="95" fillId="33" borderId="25" xfId="0" applyFont="1" applyFill="1" applyBorder="1" applyAlignment="1" applyProtection="1">
      <alignment horizontal="center"/>
      <protection/>
    </xf>
    <xf numFmtId="0" fontId="6" fillId="33" borderId="26" xfId="0" applyFont="1" applyFill="1" applyBorder="1" applyAlignment="1" applyProtection="1">
      <alignment wrapText="1"/>
      <protection/>
    </xf>
    <xf numFmtId="2" fontId="99" fillId="33" borderId="69" xfId="0" applyNumberFormat="1" applyFont="1" applyFill="1" applyBorder="1" applyAlignment="1" applyProtection="1">
      <alignment horizontal="center"/>
      <protection/>
    </xf>
    <xf numFmtId="0" fontId="96" fillId="35" borderId="73" xfId="0" applyFont="1" applyFill="1" applyBorder="1" applyAlignment="1">
      <alignment horizontal="left" wrapText="1"/>
    </xf>
    <xf numFmtId="0" fontId="96" fillId="35" borderId="23" xfId="0" applyFont="1" applyFill="1" applyBorder="1" applyAlignment="1">
      <alignment/>
    </xf>
    <xf numFmtId="196" fontId="96" fillId="38" borderId="74" xfId="0" applyNumberFormat="1" applyFont="1" applyFill="1" applyBorder="1" applyAlignment="1" applyProtection="1">
      <alignment/>
      <protection locked="0"/>
    </xf>
    <xf numFmtId="0" fontId="96" fillId="35" borderId="24" xfId="0" applyFont="1" applyFill="1" applyBorder="1" applyAlignment="1">
      <alignment/>
    </xf>
    <xf numFmtId="0" fontId="101" fillId="39" borderId="44" xfId="0" applyFont="1" applyFill="1" applyBorder="1" applyAlignment="1" applyProtection="1">
      <alignment horizontal="left" wrapText="1"/>
      <protection/>
    </xf>
    <xf numFmtId="0" fontId="19" fillId="33" borderId="22" xfId="0" applyFont="1" applyFill="1" applyBorder="1" applyAlignment="1" applyProtection="1">
      <alignment horizontal="center"/>
      <protection/>
    </xf>
    <xf numFmtId="0" fontId="6" fillId="33" borderId="22" xfId="0" applyFont="1" applyFill="1" applyBorder="1" applyAlignment="1" applyProtection="1">
      <alignment horizontal="left"/>
      <protection/>
    </xf>
    <xf numFmtId="0" fontId="99" fillId="33" borderId="33" xfId="0" applyFont="1" applyFill="1" applyBorder="1" applyAlignment="1" applyProtection="1">
      <alignment horizontal="left" vertical="center"/>
      <protection/>
    </xf>
    <xf numFmtId="0" fontId="99" fillId="0" borderId="33" xfId="0" applyFont="1" applyFill="1" applyBorder="1" applyAlignment="1" applyProtection="1">
      <alignment/>
      <protection/>
    </xf>
    <xf numFmtId="0" fontId="99" fillId="0" borderId="33" xfId="0" applyFont="1" applyFill="1" applyBorder="1" applyAlignment="1" applyProtection="1">
      <alignment horizontal="center"/>
      <protection/>
    </xf>
    <xf numFmtId="177" fontId="99" fillId="33" borderId="33" xfId="0" applyNumberFormat="1" applyFont="1" applyFill="1" applyBorder="1" applyAlignment="1" applyProtection="1">
      <alignment horizontal="center"/>
      <protection/>
    </xf>
    <xf numFmtId="0" fontId="95" fillId="0" borderId="20" xfId="0" applyFont="1" applyFill="1" applyBorder="1" applyAlignment="1" applyProtection="1">
      <alignment horizontal="center"/>
      <protection/>
    </xf>
    <xf numFmtId="0" fontId="99" fillId="0" borderId="26" xfId="0" applyFont="1" applyFill="1" applyBorder="1" applyAlignment="1" applyProtection="1">
      <alignment horizontal="center"/>
      <protection/>
    </xf>
    <xf numFmtId="177" fontId="96" fillId="33" borderId="0" xfId="0" applyNumberFormat="1" applyFont="1" applyFill="1" applyBorder="1" applyAlignment="1" applyProtection="1">
      <alignment horizontal="center"/>
      <protection/>
    </xf>
    <xf numFmtId="0" fontId="99" fillId="39" borderId="24" xfId="0" applyFont="1" applyFill="1" applyBorder="1" applyAlignment="1" applyProtection="1">
      <alignment/>
      <protection/>
    </xf>
    <xf numFmtId="0" fontId="19" fillId="33" borderId="26" xfId="0" applyFont="1" applyFill="1" applyBorder="1" applyAlignment="1" applyProtection="1">
      <alignment horizontal="center"/>
      <protection/>
    </xf>
    <xf numFmtId="0" fontId="99" fillId="33" borderId="26" xfId="0" applyFont="1" applyFill="1" applyBorder="1" applyAlignment="1" applyProtection="1">
      <alignment/>
      <protection/>
    </xf>
    <xf numFmtId="2" fontId="99" fillId="33" borderId="26" xfId="0" applyNumberFormat="1" applyFont="1" applyFill="1" applyBorder="1" applyAlignment="1" applyProtection="1">
      <alignment horizontal="center"/>
      <protection/>
    </xf>
    <xf numFmtId="0" fontId="102" fillId="32" borderId="16" xfId="0" applyFont="1" applyFill="1" applyBorder="1" applyAlignment="1" applyProtection="1">
      <alignment horizontal="right"/>
      <protection locked="0"/>
    </xf>
    <xf numFmtId="0" fontId="95" fillId="33" borderId="75" xfId="0" applyFont="1" applyFill="1" applyBorder="1" applyAlignment="1" applyProtection="1">
      <alignment horizontal="center"/>
      <protection/>
    </xf>
    <xf numFmtId="0" fontId="95" fillId="33" borderId="74" xfId="0" applyFont="1" applyFill="1" applyBorder="1" applyAlignment="1" applyProtection="1">
      <alignment horizontal="center"/>
      <protection/>
    </xf>
    <xf numFmtId="0" fontId="6" fillId="33" borderId="74" xfId="0" applyFont="1" applyFill="1" applyBorder="1" applyAlignment="1" applyProtection="1">
      <alignment wrapText="1"/>
      <protection/>
    </xf>
    <xf numFmtId="2" fontId="99" fillId="33" borderId="74" xfId="0" applyNumberFormat="1" applyFont="1" applyFill="1" applyBorder="1" applyAlignment="1" applyProtection="1">
      <alignment horizontal="center"/>
      <protection/>
    </xf>
    <xf numFmtId="0" fontId="0" fillId="36" borderId="0" xfId="0" applyFill="1" applyAlignment="1">
      <alignment/>
    </xf>
    <xf numFmtId="0" fontId="29" fillId="36" borderId="0" xfId="0" applyFont="1" applyFill="1" applyBorder="1" applyAlignment="1">
      <alignment/>
    </xf>
    <xf numFmtId="0" fontId="0" fillId="36" borderId="0" xfId="0" applyFill="1" applyBorder="1" applyAlignment="1">
      <alignment/>
    </xf>
    <xf numFmtId="0" fontId="5" fillId="40" borderId="10" xfId="0" applyFont="1" applyFill="1" applyBorder="1" applyAlignment="1">
      <alignment/>
    </xf>
    <xf numFmtId="0" fontId="3" fillId="40" borderId="11" xfId="0" applyFont="1" applyFill="1" applyBorder="1" applyAlignment="1">
      <alignment/>
    </xf>
    <xf numFmtId="0" fontId="5" fillId="40" borderId="11" xfId="0" applyFont="1" applyFill="1" applyBorder="1" applyAlignment="1">
      <alignment/>
    </xf>
    <xf numFmtId="0" fontId="5" fillId="40" borderId="12" xfId="0" applyFont="1" applyFill="1" applyBorder="1" applyAlignment="1">
      <alignment/>
    </xf>
    <xf numFmtId="0" fontId="5" fillId="40" borderId="13" xfId="0" applyFont="1" applyFill="1" applyBorder="1" applyAlignment="1">
      <alignment/>
    </xf>
    <xf numFmtId="0" fontId="5" fillId="40" borderId="15" xfId="0" applyFont="1" applyFill="1" applyBorder="1" applyAlignment="1">
      <alignment/>
    </xf>
    <xf numFmtId="0" fontId="5" fillId="40" borderId="19" xfId="0" applyFont="1" applyFill="1" applyBorder="1" applyAlignment="1">
      <alignment/>
    </xf>
    <xf numFmtId="0" fontId="5" fillId="40" borderId="17" xfId="0" applyFont="1" applyFill="1" applyBorder="1" applyAlignment="1">
      <alignment/>
    </xf>
    <xf numFmtId="0" fontId="5" fillId="40" borderId="18" xfId="0" applyFont="1" applyFill="1" applyBorder="1" applyAlignment="1">
      <alignment/>
    </xf>
    <xf numFmtId="3" fontId="104" fillId="33" borderId="33" xfId="0" applyNumberFormat="1" applyFont="1" applyFill="1" applyBorder="1" applyAlignment="1" applyProtection="1">
      <alignment horizontal="center" vertical="center" wrapText="1"/>
      <protection/>
    </xf>
    <xf numFmtId="3" fontId="104" fillId="33" borderId="22" xfId="0" applyNumberFormat="1" applyFont="1" applyFill="1" applyBorder="1" applyAlignment="1" applyProtection="1">
      <alignment horizontal="center" vertical="center" wrapText="1"/>
      <protection/>
    </xf>
    <xf numFmtId="3" fontId="12" fillId="33" borderId="22" xfId="60" applyNumberFormat="1" applyFont="1" applyFill="1" applyBorder="1" applyAlignment="1" applyProtection="1">
      <alignment horizontal="center" vertical="center"/>
      <protection/>
    </xf>
    <xf numFmtId="3" fontId="104" fillId="33" borderId="26" xfId="0" applyNumberFormat="1" applyFont="1" applyFill="1" applyBorder="1" applyAlignment="1" applyProtection="1">
      <alignment horizontal="center" vertical="center" wrapText="1"/>
      <protection/>
    </xf>
    <xf numFmtId="0" fontId="105" fillId="33" borderId="41" xfId="0" applyFont="1" applyFill="1" applyBorder="1" applyAlignment="1" applyProtection="1">
      <alignment wrapText="1"/>
      <protection/>
    </xf>
    <xf numFmtId="0" fontId="105" fillId="33" borderId="20" xfId="0" applyFont="1" applyFill="1" applyBorder="1" applyAlignment="1" applyProtection="1">
      <alignment wrapText="1"/>
      <protection/>
    </xf>
    <xf numFmtId="0" fontId="12" fillId="33" borderId="20" xfId="60" applyFont="1" applyFill="1" applyBorder="1" applyAlignment="1" applyProtection="1" quotePrefix="1">
      <alignment horizontal="left" wrapText="1"/>
      <protection/>
    </xf>
    <xf numFmtId="0" fontId="105" fillId="33" borderId="25" xfId="0" applyFont="1" applyFill="1" applyBorder="1" applyAlignment="1" applyProtection="1">
      <alignment wrapText="1"/>
      <protection/>
    </xf>
    <xf numFmtId="3" fontId="96" fillId="12" borderId="60" xfId="0" applyNumberFormat="1" applyFont="1" applyFill="1" applyBorder="1" applyAlignment="1" applyProtection="1">
      <alignment horizontal="center"/>
      <protection locked="0"/>
    </xf>
    <xf numFmtId="3" fontId="96" fillId="12" borderId="65" xfId="0" applyNumberFormat="1" applyFont="1" applyFill="1" applyBorder="1" applyAlignment="1" applyProtection="1">
      <alignment horizontal="center"/>
      <protection locked="0"/>
    </xf>
    <xf numFmtId="0" fontId="95" fillId="12" borderId="56" xfId="0" applyFont="1" applyFill="1" applyBorder="1" applyAlignment="1">
      <alignment/>
    </xf>
    <xf numFmtId="0" fontId="99" fillId="33" borderId="62" xfId="0" applyFont="1" applyFill="1" applyBorder="1" applyAlignment="1" applyProtection="1">
      <alignment wrapText="1"/>
      <protection/>
    </xf>
    <xf numFmtId="0" fontId="99" fillId="33" borderId="51" xfId="0" applyFont="1" applyFill="1" applyBorder="1" applyAlignment="1" applyProtection="1">
      <alignment wrapText="1"/>
      <protection/>
    </xf>
    <xf numFmtId="0" fontId="99" fillId="33" borderId="63" xfId="0" applyFont="1" applyFill="1" applyBorder="1" applyAlignment="1" applyProtection="1">
      <alignment wrapText="1"/>
      <protection/>
    </xf>
    <xf numFmtId="0" fontId="99" fillId="0" borderId="62" xfId="0" applyFont="1" applyFill="1" applyBorder="1" applyAlignment="1" applyProtection="1">
      <alignment wrapText="1"/>
      <protection/>
    </xf>
    <xf numFmtId="0" fontId="99" fillId="0" borderId="51" xfId="0" applyFont="1" applyFill="1" applyBorder="1" applyAlignment="1" applyProtection="1">
      <alignment wrapText="1"/>
      <protection/>
    </xf>
    <xf numFmtId="0" fontId="99" fillId="33" borderId="61" xfId="0" applyFont="1" applyFill="1" applyBorder="1" applyAlignment="1" applyProtection="1">
      <alignment wrapText="1"/>
      <protection/>
    </xf>
    <xf numFmtId="0" fontId="99" fillId="33" borderId="60" xfId="0" applyFont="1" applyFill="1" applyBorder="1" applyAlignment="1" applyProtection="1">
      <alignment wrapText="1"/>
      <protection/>
    </xf>
    <xf numFmtId="179" fontId="99" fillId="41" borderId="33" xfId="0" applyNumberFormat="1" applyFont="1" applyFill="1" applyBorder="1" applyAlignment="1" applyProtection="1">
      <alignment horizontal="center"/>
      <protection/>
    </xf>
    <xf numFmtId="179" fontId="99" fillId="41" borderId="22" xfId="0" applyNumberFormat="1" applyFont="1" applyFill="1" applyBorder="1" applyAlignment="1" applyProtection="1">
      <alignment horizontal="center"/>
      <protection/>
    </xf>
    <xf numFmtId="0" fontId="98" fillId="39" borderId="16" xfId="0" applyFont="1" applyFill="1" applyBorder="1" applyAlignment="1" applyProtection="1">
      <alignment wrapText="1"/>
      <protection/>
    </xf>
    <xf numFmtId="0" fontId="98" fillId="39" borderId="74" xfId="0" applyFont="1" applyFill="1" applyBorder="1" applyAlignment="1" applyProtection="1">
      <alignment wrapText="1"/>
      <protection/>
    </xf>
    <xf numFmtId="0" fontId="98" fillId="39" borderId="74" xfId="0" applyFont="1" applyFill="1" applyBorder="1" applyAlignment="1" applyProtection="1">
      <alignment horizontal="center" wrapText="1"/>
      <protection/>
    </xf>
    <xf numFmtId="0" fontId="98" fillId="39" borderId="76" xfId="0" applyFont="1" applyFill="1" applyBorder="1" applyAlignment="1" applyProtection="1">
      <alignment horizontal="center" wrapText="1"/>
      <protection/>
    </xf>
    <xf numFmtId="0" fontId="99" fillId="33" borderId="58" xfId="0" applyFont="1" applyFill="1" applyBorder="1" applyAlignment="1" applyProtection="1">
      <alignment horizontal="center"/>
      <protection/>
    </xf>
    <xf numFmtId="179" fontId="99" fillId="41" borderId="59" xfId="0" applyNumberFormat="1" applyFont="1" applyFill="1" applyBorder="1" applyAlignment="1" applyProtection="1">
      <alignment horizontal="center"/>
      <protection/>
    </xf>
    <xf numFmtId="179" fontId="99" fillId="0" borderId="59" xfId="0" applyNumberFormat="1" applyFont="1" applyFill="1" applyBorder="1" applyAlignment="1" applyProtection="1">
      <alignment horizontal="center"/>
      <protection/>
    </xf>
    <xf numFmtId="179" fontId="99" fillId="41" borderId="26" xfId="0" applyNumberFormat="1" applyFont="1" applyFill="1" applyBorder="1" applyAlignment="1" applyProtection="1">
      <alignment horizontal="center"/>
      <protection/>
    </xf>
    <xf numFmtId="179" fontId="99" fillId="33" borderId="59" xfId="0" applyNumberFormat="1" applyFont="1" applyFill="1" applyBorder="1" applyAlignment="1" applyProtection="1">
      <alignment horizontal="center"/>
      <protection/>
    </xf>
    <xf numFmtId="0" fontId="99" fillId="0" borderId="71" xfId="0" applyFont="1" applyFill="1" applyBorder="1" applyAlignment="1" applyProtection="1">
      <alignment horizontal="center"/>
      <protection/>
    </xf>
    <xf numFmtId="179" fontId="99" fillId="41" borderId="52" xfId="0" applyNumberFormat="1" applyFont="1" applyFill="1" applyBorder="1" applyAlignment="1" applyProtection="1">
      <alignment horizontal="center"/>
      <protection/>
    </xf>
    <xf numFmtId="179" fontId="99" fillId="33" borderId="52" xfId="0" applyNumberFormat="1" applyFont="1" applyFill="1" applyBorder="1" applyAlignment="1" applyProtection="1">
      <alignment horizontal="center"/>
      <protection/>
    </xf>
    <xf numFmtId="0" fontId="99" fillId="33" borderId="72" xfId="0" applyFont="1" applyFill="1" applyBorder="1" applyAlignment="1" applyProtection="1">
      <alignment horizontal="center"/>
      <protection/>
    </xf>
    <xf numFmtId="179" fontId="99" fillId="0" borderId="26" xfId="0" applyNumberFormat="1" applyFont="1" applyFill="1" applyBorder="1" applyAlignment="1" applyProtection="1">
      <alignment horizontal="center"/>
      <protection/>
    </xf>
    <xf numFmtId="0" fontId="99" fillId="0" borderId="61" xfId="0" applyFont="1" applyFill="1" applyBorder="1" applyAlignment="1" applyProtection="1">
      <alignment wrapText="1"/>
      <protection/>
    </xf>
    <xf numFmtId="0" fontId="99" fillId="33" borderId="0" xfId="0" applyFont="1" applyFill="1" applyBorder="1" applyAlignment="1" applyProtection="1">
      <alignment horizontal="left"/>
      <protection/>
    </xf>
    <xf numFmtId="0" fontId="98" fillId="39" borderId="20" xfId="0" applyFont="1" applyFill="1" applyBorder="1" applyAlignment="1" applyProtection="1">
      <alignment wrapText="1"/>
      <protection/>
    </xf>
    <xf numFmtId="0" fontId="104" fillId="32" borderId="36" xfId="0" applyFont="1" applyFill="1" applyBorder="1" applyAlignment="1" applyProtection="1">
      <alignment horizontal="center" vertical="center" wrapText="1"/>
      <protection/>
    </xf>
    <xf numFmtId="0" fontId="98" fillId="39" borderId="25" xfId="0" applyFont="1" applyFill="1" applyBorder="1" applyAlignment="1" applyProtection="1">
      <alignment wrapText="1"/>
      <protection/>
    </xf>
    <xf numFmtId="0" fontId="104" fillId="32" borderId="39" xfId="0" applyFont="1" applyFill="1" applyBorder="1" applyAlignment="1" applyProtection="1">
      <alignment horizontal="center" vertical="center" wrapText="1"/>
      <protection/>
    </xf>
    <xf numFmtId="0" fontId="98" fillId="33" borderId="10" xfId="0" applyFont="1" applyFill="1" applyBorder="1" applyAlignment="1" applyProtection="1">
      <alignment wrapText="1"/>
      <protection/>
    </xf>
    <xf numFmtId="0" fontId="98" fillId="33" borderId="77" xfId="0" applyFont="1" applyFill="1" applyBorder="1" applyAlignment="1" applyProtection="1">
      <alignment wrapText="1"/>
      <protection/>
    </xf>
    <xf numFmtId="0" fontId="98" fillId="33" borderId="78" xfId="0" applyFont="1" applyFill="1" applyBorder="1" applyAlignment="1" applyProtection="1">
      <alignment wrapText="1"/>
      <protection/>
    </xf>
    <xf numFmtId="0" fontId="6" fillId="33" borderId="36" xfId="0" applyFont="1" applyFill="1" applyBorder="1" applyAlignment="1" applyProtection="1">
      <alignment wrapText="1"/>
      <protection/>
    </xf>
    <xf numFmtId="0" fontId="6" fillId="33" borderId="39" xfId="0" applyFont="1" applyFill="1" applyBorder="1" applyAlignment="1" applyProtection="1">
      <alignment wrapText="1"/>
      <protection/>
    </xf>
    <xf numFmtId="0" fontId="95" fillId="32" borderId="56" xfId="0" applyFont="1" applyFill="1" applyBorder="1" applyAlignment="1" applyProtection="1">
      <alignment horizontal="center"/>
      <protection/>
    </xf>
    <xf numFmtId="0" fontId="95" fillId="32" borderId="13" xfId="0" applyFont="1" applyFill="1" applyBorder="1" applyAlignment="1" applyProtection="1">
      <alignment horizontal="center"/>
      <protection/>
    </xf>
    <xf numFmtId="0" fontId="95" fillId="32" borderId="32" xfId="0" applyFont="1" applyFill="1" applyBorder="1" applyAlignment="1" applyProtection="1">
      <alignment horizontal="center"/>
      <protection/>
    </xf>
    <xf numFmtId="0" fontId="95" fillId="32" borderId="35" xfId="0" applyFont="1" applyFill="1" applyBorder="1" applyAlignment="1" applyProtection="1">
      <alignment horizontal="center"/>
      <protection/>
    </xf>
    <xf numFmtId="0" fontId="95" fillId="32" borderId="37" xfId="0" applyFont="1" applyFill="1" applyBorder="1" applyAlignment="1" applyProtection="1">
      <alignment horizontal="center"/>
      <protection/>
    </xf>
    <xf numFmtId="0" fontId="95" fillId="0" borderId="26" xfId="0" applyFont="1" applyFill="1" applyBorder="1" applyAlignment="1" applyProtection="1">
      <alignment horizontal="center"/>
      <protection/>
    </xf>
    <xf numFmtId="0" fontId="99" fillId="33" borderId="26" xfId="0" applyFont="1" applyFill="1" applyBorder="1" applyAlignment="1" applyProtection="1">
      <alignment horizontal="left" vertical="center" wrapText="1"/>
      <protection/>
    </xf>
    <xf numFmtId="0" fontId="99" fillId="0" borderId="26" xfId="0" applyFont="1" applyFill="1" applyBorder="1" applyAlignment="1" applyProtection="1">
      <alignment/>
      <protection/>
    </xf>
    <xf numFmtId="177" fontId="99" fillId="33" borderId="26" xfId="0" applyNumberFormat="1" applyFont="1" applyFill="1" applyBorder="1" applyAlignment="1" applyProtection="1">
      <alignment horizontal="center"/>
      <protection/>
    </xf>
    <xf numFmtId="0" fontId="6" fillId="33" borderId="72" xfId="0" applyFont="1" applyFill="1" applyBorder="1" applyAlignment="1" applyProtection="1">
      <alignment wrapText="1"/>
      <protection/>
    </xf>
    <xf numFmtId="0" fontId="6" fillId="33" borderId="35" xfId="0" applyFont="1" applyFill="1" applyBorder="1" applyAlignment="1" applyProtection="1">
      <alignment wrapText="1"/>
      <protection/>
    </xf>
    <xf numFmtId="0" fontId="6" fillId="33" borderId="37" xfId="0" applyFont="1" applyFill="1" applyBorder="1" applyAlignment="1" applyProtection="1">
      <alignment wrapText="1"/>
      <protection/>
    </xf>
    <xf numFmtId="0" fontId="95" fillId="33" borderId="71" xfId="0" applyFont="1" applyFill="1" applyBorder="1" applyAlignment="1" applyProtection="1">
      <alignment horizontal="center"/>
      <protection/>
    </xf>
    <xf numFmtId="0" fontId="99" fillId="0" borderId="52" xfId="0" applyFont="1" applyFill="1" applyBorder="1" applyAlignment="1" applyProtection="1">
      <alignment horizontal="center"/>
      <protection/>
    </xf>
    <xf numFmtId="0" fontId="99" fillId="0" borderId="72" xfId="0" applyFont="1" applyFill="1" applyBorder="1" applyAlignment="1" applyProtection="1">
      <alignment horizontal="center"/>
      <protection/>
    </xf>
    <xf numFmtId="0" fontId="19" fillId="33" borderId="52" xfId="0" applyFont="1" applyFill="1" applyBorder="1" applyAlignment="1" applyProtection="1">
      <alignment horizontal="center"/>
      <protection/>
    </xf>
    <xf numFmtId="0" fontId="6" fillId="33" borderId="52" xfId="0" applyFont="1" applyFill="1" applyBorder="1" applyAlignment="1" applyProtection="1">
      <alignment horizontal="left"/>
      <protection/>
    </xf>
    <xf numFmtId="0" fontId="99" fillId="33" borderId="52" xfId="0" applyFont="1" applyFill="1" applyBorder="1" applyAlignment="1" applyProtection="1">
      <alignment/>
      <protection/>
    </xf>
    <xf numFmtId="0" fontId="6" fillId="33" borderId="38" xfId="0" applyFont="1" applyFill="1" applyBorder="1" applyAlignment="1" applyProtection="1">
      <alignment wrapText="1"/>
      <protection/>
    </xf>
    <xf numFmtId="0" fontId="102" fillId="39" borderId="45" xfId="0" applyFont="1" applyFill="1" applyBorder="1" applyAlignment="1" applyProtection="1">
      <alignment horizontal="left"/>
      <protection locked="0"/>
    </xf>
    <xf numFmtId="0" fontId="102" fillId="39" borderId="35" xfId="0" applyFont="1" applyFill="1" applyBorder="1" applyAlignment="1" applyProtection="1">
      <alignment horizontal="left" vertical="center" wrapText="1"/>
      <protection/>
    </xf>
    <xf numFmtId="0" fontId="102" fillId="39" borderId="47" xfId="0" applyFont="1" applyFill="1" applyBorder="1" applyAlignment="1" applyProtection="1">
      <alignment horizontal="left" vertical="center" wrapText="1"/>
      <protection/>
    </xf>
    <xf numFmtId="0" fontId="102" fillId="32" borderId="19" xfId="0" applyFont="1" applyFill="1" applyBorder="1" applyAlignment="1" applyProtection="1">
      <alignment horizontal="left"/>
      <protection locked="0"/>
    </xf>
    <xf numFmtId="0" fontId="102" fillId="39" borderId="35" xfId="0" applyFont="1" applyFill="1" applyBorder="1" applyAlignment="1" applyProtection="1">
      <alignment horizontal="left"/>
      <protection/>
    </xf>
    <xf numFmtId="0" fontId="102" fillId="32" borderId="45" xfId="0" applyFont="1" applyFill="1" applyBorder="1" applyAlignment="1" applyProtection="1">
      <alignment horizontal="left"/>
      <protection locked="0"/>
    </xf>
    <xf numFmtId="0" fontId="96" fillId="35" borderId="11" xfId="0" applyFont="1" applyFill="1" applyBorder="1" applyAlignment="1">
      <alignment/>
    </xf>
    <xf numFmtId="0" fontId="96" fillId="35" borderId="12" xfId="0" applyFont="1" applyFill="1" applyBorder="1" applyAlignment="1">
      <alignment/>
    </xf>
    <xf numFmtId="0" fontId="99" fillId="32" borderId="16" xfId="0" applyFont="1" applyFill="1" applyBorder="1" applyAlignment="1" applyProtection="1">
      <alignment horizontal="center" wrapText="1"/>
      <protection/>
    </xf>
    <xf numFmtId="0" fontId="95" fillId="33" borderId="23" xfId="0" applyFont="1" applyFill="1" applyBorder="1" applyAlignment="1" applyProtection="1">
      <alignment horizontal="center"/>
      <protection/>
    </xf>
    <xf numFmtId="0" fontId="99" fillId="33" borderId="16" xfId="0" applyFont="1" applyFill="1" applyBorder="1" applyAlignment="1" applyProtection="1">
      <alignment wrapText="1"/>
      <protection/>
    </xf>
    <xf numFmtId="2" fontId="99" fillId="33" borderId="74" xfId="0" applyNumberFormat="1" applyFont="1" applyFill="1" applyBorder="1" applyAlignment="1" applyProtection="1">
      <alignment horizontal="center" wrapText="1"/>
      <protection/>
    </xf>
    <xf numFmtId="179" fontId="98" fillId="33" borderId="77" xfId="0" applyNumberFormat="1" applyFont="1" applyFill="1" applyBorder="1" applyAlignment="1" applyProtection="1">
      <alignment wrapText="1"/>
      <protection/>
    </xf>
    <xf numFmtId="0" fontId="98" fillId="33" borderId="43" xfId="0" applyFont="1" applyFill="1" applyBorder="1" applyAlignment="1" applyProtection="1">
      <alignment wrapText="1"/>
      <protection/>
    </xf>
    <xf numFmtId="0" fontId="95" fillId="32" borderId="38" xfId="0" applyFont="1" applyFill="1" applyBorder="1" applyAlignment="1" applyProtection="1">
      <alignment horizontal="center"/>
      <protection/>
    </xf>
    <xf numFmtId="0" fontId="95" fillId="32" borderId="45" xfId="0" applyFont="1" applyFill="1" applyBorder="1" applyAlignment="1" applyProtection="1">
      <alignment horizontal="center"/>
      <protection/>
    </xf>
    <xf numFmtId="0" fontId="95" fillId="32" borderId="19" xfId="0" applyFont="1" applyFill="1" applyBorder="1" applyAlignment="1" applyProtection="1">
      <alignment horizontal="center"/>
      <protection/>
    </xf>
    <xf numFmtId="0" fontId="95" fillId="32" borderId="46" xfId="0" applyFont="1" applyFill="1" applyBorder="1" applyAlignment="1" applyProtection="1">
      <alignment horizontal="center"/>
      <protection/>
    </xf>
    <xf numFmtId="0" fontId="95" fillId="32" borderId="54" xfId="0" applyFont="1" applyFill="1" applyBorder="1" applyAlignment="1" applyProtection="1">
      <alignment horizontal="center"/>
      <protection/>
    </xf>
    <xf numFmtId="0" fontId="98" fillId="33" borderId="27" xfId="0" applyFont="1" applyFill="1" applyBorder="1" applyAlignment="1" applyProtection="1">
      <alignment horizontal="center" wrapText="1"/>
      <protection/>
    </xf>
    <xf numFmtId="0" fontId="95" fillId="33" borderId="58" xfId="0" applyFont="1" applyFill="1" applyBorder="1" applyAlignment="1" applyProtection="1">
      <alignment wrapText="1"/>
      <protection/>
    </xf>
    <xf numFmtId="0" fontId="95" fillId="33" borderId="59" xfId="0" applyFont="1" applyFill="1" applyBorder="1" applyAlignment="1" applyProtection="1">
      <alignment horizontal="center" vertical="center" wrapText="1"/>
      <protection/>
    </xf>
    <xf numFmtId="0" fontId="96" fillId="35" borderId="28" xfId="0" applyFont="1" applyFill="1" applyBorder="1" applyAlignment="1">
      <alignment/>
    </xf>
    <xf numFmtId="0" fontId="96" fillId="35" borderId="12" xfId="0" applyFont="1" applyFill="1" applyBorder="1" applyAlignment="1">
      <alignment/>
    </xf>
    <xf numFmtId="0" fontId="104" fillId="35" borderId="54" xfId="0" applyFont="1" applyFill="1" applyBorder="1" applyAlignment="1">
      <alignment horizontal="right" wrapText="1"/>
    </xf>
    <xf numFmtId="0" fontId="95" fillId="12" borderId="18" xfId="0" applyFont="1" applyFill="1" applyBorder="1" applyAlignment="1">
      <alignment/>
    </xf>
    <xf numFmtId="0" fontId="5" fillId="35" borderId="56" xfId="0" applyFont="1" applyFill="1" applyBorder="1" applyAlignment="1">
      <alignment horizontal="left"/>
    </xf>
    <xf numFmtId="3" fontId="96" fillId="38" borderId="33" xfId="0" applyNumberFormat="1" applyFont="1" applyFill="1" applyBorder="1" applyAlignment="1" applyProtection="1">
      <alignment/>
      <protection locked="0"/>
    </xf>
    <xf numFmtId="177" fontId="5" fillId="42" borderId="53" xfId="0" applyNumberFormat="1" applyFont="1" applyFill="1" applyBorder="1" applyAlignment="1" applyProtection="1">
      <alignment horizontal="center" vertical="top"/>
      <protection locked="0"/>
    </xf>
    <xf numFmtId="0" fontId="5" fillId="43" borderId="62" xfId="0" applyFont="1" applyFill="1" applyBorder="1" applyAlignment="1">
      <alignment horizontal="left" vertical="center"/>
    </xf>
    <xf numFmtId="0" fontId="5" fillId="43" borderId="62" xfId="0" applyFont="1" applyFill="1" applyBorder="1" applyAlignment="1">
      <alignment horizontal="center" vertical="center"/>
    </xf>
    <xf numFmtId="177" fontId="5" fillId="43" borderId="62" xfId="0" applyNumberFormat="1" applyFont="1" applyFill="1" applyBorder="1" applyAlignment="1">
      <alignment vertical="center"/>
    </xf>
    <xf numFmtId="0" fontId="5" fillId="43" borderId="68" xfId="0" applyFont="1" applyFill="1" applyBorder="1" applyAlignment="1">
      <alignment horizontal="left" vertical="center"/>
    </xf>
    <xf numFmtId="177" fontId="5" fillId="42" borderId="46" xfId="0" applyNumberFormat="1" applyFont="1" applyFill="1" applyBorder="1" applyAlignment="1" applyProtection="1">
      <alignment horizontal="center" vertical="top"/>
      <protection locked="0"/>
    </xf>
    <xf numFmtId="0" fontId="5" fillId="43" borderId="51" xfId="0" applyFont="1" applyFill="1" applyBorder="1" applyAlignment="1">
      <alignment horizontal="left" vertical="center"/>
    </xf>
    <xf numFmtId="0" fontId="5" fillId="43" borderId="51" xfId="0" applyFont="1" applyFill="1" applyBorder="1" applyAlignment="1">
      <alignment horizontal="center" vertical="center"/>
    </xf>
    <xf numFmtId="177" fontId="5" fillId="43" borderId="51" xfId="0" applyNumberFormat="1" applyFont="1" applyFill="1" applyBorder="1" applyAlignment="1">
      <alignment vertical="center"/>
    </xf>
    <xf numFmtId="0" fontId="5" fillId="43" borderId="47" xfId="0" applyFont="1" applyFill="1" applyBorder="1" applyAlignment="1">
      <alignment horizontal="left" vertical="center"/>
    </xf>
    <xf numFmtId="0" fontId="38" fillId="44" borderId="11" xfId="61" applyFont="1" applyFill="1" applyBorder="1" applyAlignment="1">
      <alignment horizontal="center" vertical="center"/>
      <protection/>
    </xf>
    <xf numFmtId="177" fontId="5" fillId="42" borderId="46" xfId="0" applyNumberFormat="1" applyFont="1" applyFill="1" applyBorder="1" applyAlignment="1" applyProtection="1">
      <alignment horizontal="center" vertical="center"/>
      <protection locked="0"/>
    </xf>
    <xf numFmtId="0" fontId="5" fillId="43" borderId="51" xfId="57" applyFont="1" applyFill="1" applyBorder="1" applyAlignment="1">
      <alignment horizontal="center" vertical="center"/>
      <protection/>
    </xf>
    <xf numFmtId="174" fontId="5" fillId="43" borderId="51" xfId="57" applyNumberFormat="1" applyFont="1" applyFill="1" applyBorder="1" applyAlignment="1">
      <alignment horizontal="right" vertical="center"/>
      <protection/>
    </xf>
    <xf numFmtId="177" fontId="5" fillId="42" borderId="54" xfId="0" applyNumberFormat="1" applyFont="1" applyFill="1" applyBorder="1" applyAlignment="1" applyProtection="1">
      <alignment horizontal="center" vertical="center"/>
      <protection locked="0"/>
    </xf>
    <xf numFmtId="0" fontId="5" fillId="43" borderId="61" xfId="57" applyFont="1" applyFill="1" applyBorder="1" applyAlignment="1">
      <alignment horizontal="center" vertical="center"/>
      <protection/>
    </xf>
    <xf numFmtId="174" fontId="5" fillId="43" borderId="61" xfId="57" applyNumberFormat="1" applyFont="1" applyFill="1" applyBorder="1" applyAlignment="1">
      <alignment horizontal="right" vertical="center"/>
      <protection/>
    </xf>
    <xf numFmtId="0" fontId="38" fillId="44" borderId="12" xfId="61" applyFont="1" applyFill="1" applyBorder="1" applyAlignment="1">
      <alignment horizontal="center" vertical="center"/>
      <protection/>
    </xf>
    <xf numFmtId="177" fontId="5" fillId="42" borderId="64" xfId="0" applyNumberFormat="1" applyFont="1" applyFill="1" applyBorder="1" applyAlignment="1" applyProtection="1">
      <alignment horizontal="center" vertical="top"/>
      <protection locked="0"/>
    </xf>
    <xf numFmtId="0" fontId="5" fillId="43" borderId="63" xfId="0" applyFont="1" applyFill="1" applyBorder="1" applyAlignment="1">
      <alignment horizontal="left" vertical="center"/>
    </xf>
    <xf numFmtId="0" fontId="5" fillId="43" borderId="63" xfId="0" applyFont="1" applyFill="1" applyBorder="1" applyAlignment="1">
      <alignment horizontal="center" vertical="center"/>
    </xf>
    <xf numFmtId="177" fontId="5" fillId="43" borderId="63" xfId="0" applyNumberFormat="1" applyFont="1" applyFill="1" applyBorder="1" applyAlignment="1">
      <alignment vertical="center"/>
    </xf>
    <xf numFmtId="0" fontId="5" fillId="43" borderId="60" xfId="57" applyFont="1" applyFill="1" applyBorder="1" applyAlignment="1">
      <alignment horizontal="center" vertical="center"/>
      <protection/>
    </xf>
    <xf numFmtId="174" fontId="5" fillId="43" borderId="60" xfId="57" applyNumberFormat="1" applyFont="1" applyFill="1" applyBorder="1" applyAlignment="1">
      <alignment horizontal="right" vertical="center"/>
      <protection/>
    </xf>
    <xf numFmtId="0" fontId="5" fillId="43" borderId="50" xfId="0" applyFont="1" applyFill="1" applyBorder="1" applyAlignment="1">
      <alignment horizontal="left" vertical="center"/>
    </xf>
    <xf numFmtId="177" fontId="5" fillId="42" borderId="56" xfId="0" applyNumberFormat="1" applyFont="1" applyFill="1" applyBorder="1" applyAlignment="1" applyProtection="1">
      <alignment horizontal="center" vertical="center"/>
      <protection locked="0"/>
    </xf>
    <xf numFmtId="177" fontId="5" fillId="42" borderId="25" xfId="0" applyNumberFormat="1" applyFont="1" applyFill="1" applyBorder="1" applyAlignment="1" applyProtection="1">
      <alignment horizontal="center" vertical="center"/>
      <protection locked="0"/>
    </xf>
    <xf numFmtId="177" fontId="5" fillId="42" borderId="26" xfId="0" applyNumberFormat="1" applyFont="1" applyFill="1" applyBorder="1" applyAlignment="1" applyProtection="1">
      <alignment horizontal="center" vertical="center"/>
      <protection locked="0"/>
    </xf>
    <xf numFmtId="0" fontId="4" fillId="43" borderId="57" xfId="0" applyFont="1" applyFill="1" applyBorder="1" applyAlignment="1">
      <alignment horizontal="center" vertical="center"/>
    </xf>
    <xf numFmtId="0" fontId="4" fillId="43" borderId="55" xfId="0" applyFont="1" applyFill="1" applyBorder="1" applyAlignment="1">
      <alignment horizontal="center" vertical="center"/>
    </xf>
    <xf numFmtId="0" fontId="5" fillId="45" borderId="51" xfId="57" applyFont="1" applyFill="1" applyBorder="1" applyAlignment="1">
      <alignment horizontal="left" vertical="center"/>
      <protection/>
    </xf>
    <xf numFmtId="0" fontId="5" fillId="43" borderId="60" xfId="57" applyFont="1" applyFill="1" applyBorder="1" applyAlignment="1">
      <alignment horizontal="left" vertical="center"/>
      <protection/>
    </xf>
    <xf numFmtId="0" fontId="5" fillId="43" borderId="61" xfId="57" applyFont="1" applyFill="1" applyBorder="1" applyAlignment="1">
      <alignment horizontal="left" vertical="center"/>
      <protection/>
    </xf>
    <xf numFmtId="0" fontId="5" fillId="43" borderId="47" xfId="57" applyFont="1" applyFill="1" applyBorder="1" applyAlignment="1">
      <alignment horizontal="left" vertical="center"/>
      <protection/>
    </xf>
    <xf numFmtId="0" fontId="5" fillId="43" borderId="65" xfId="57" applyFont="1" applyFill="1" applyBorder="1" applyAlignment="1">
      <alignment horizontal="left" vertical="center"/>
      <protection/>
    </xf>
    <xf numFmtId="0" fontId="5" fillId="43" borderId="55" xfId="57" applyFont="1" applyFill="1" applyBorder="1" applyAlignment="1">
      <alignment horizontal="left" vertical="center"/>
      <protection/>
    </xf>
    <xf numFmtId="0" fontId="95" fillId="34" borderId="0" xfId="0" applyFont="1" applyFill="1" applyBorder="1" applyAlignment="1">
      <alignment/>
    </xf>
    <xf numFmtId="0" fontId="0" fillId="33" borderId="0" xfId="0" applyFill="1" applyBorder="1" applyAlignment="1">
      <alignment/>
    </xf>
    <xf numFmtId="0" fontId="37" fillId="33" borderId="0" xfId="59" applyFont="1" applyFill="1" applyBorder="1">
      <alignment/>
      <protection/>
    </xf>
    <xf numFmtId="0" fontId="5" fillId="33" borderId="0" xfId="0" applyFont="1" applyFill="1" applyBorder="1" applyAlignment="1">
      <alignment/>
    </xf>
    <xf numFmtId="0" fontId="39" fillId="33" borderId="0" xfId="59" applyFont="1" applyFill="1" applyBorder="1">
      <alignment/>
      <protection/>
    </xf>
    <xf numFmtId="0" fontId="0" fillId="33" borderId="0" xfId="0" applyFill="1" applyBorder="1" applyAlignment="1">
      <alignment/>
    </xf>
    <xf numFmtId="0" fontId="40" fillId="33" borderId="0" xfId="59" applyFont="1" applyFill="1" applyBorder="1">
      <alignment/>
      <protection/>
    </xf>
    <xf numFmtId="0" fontId="37" fillId="33" borderId="0" xfId="59" applyFont="1" applyFill="1" applyBorder="1" applyAlignment="1">
      <alignment vertical="center"/>
      <protection/>
    </xf>
    <xf numFmtId="0" fontId="0" fillId="33" borderId="0" xfId="0" applyFill="1" applyBorder="1" applyAlignment="1">
      <alignment wrapText="1"/>
    </xf>
    <xf numFmtId="0" fontId="95" fillId="33" borderId="0" xfId="0" applyFont="1" applyFill="1" applyBorder="1" applyAlignment="1">
      <alignment/>
    </xf>
    <xf numFmtId="0" fontId="24" fillId="33" borderId="0" xfId="57" applyFont="1" applyFill="1" applyBorder="1" applyAlignment="1">
      <alignment horizontal="left" vertical="center"/>
      <protection/>
    </xf>
    <xf numFmtId="2" fontId="4" fillId="43" borderId="61" xfId="0" applyNumberFormat="1" applyFont="1" applyFill="1" applyBorder="1" applyAlignment="1">
      <alignment horizontal="right" vertical="center"/>
    </xf>
    <xf numFmtId="0" fontId="41" fillId="46" borderId="28" xfId="57" applyFont="1" applyFill="1" applyBorder="1" applyAlignment="1">
      <alignment horizontal="center" vertical="center" wrapText="1"/>
      <protection/>
    </xf>
    <xf numFmtId="0" fontId="41" fillId="46" borderId="29" xfId="57" applyFont="1" applyFill="1" applyBorder="1" applyAlignment="1">
      <alignment horizontal="center" vertical="center" wrapText="1"/>
      <protection/>
    </xf>
    <xf numFmtId="0" fontId="41" fillId="46" borderId="79" xfId="0" applyFont="1" applyFill="1" applyBorder="1" applyAlignment="1">
      <alignment horizontal="center" vertical="center"/>
    </xf>
    <xf numFmtId="0" fontId="41" fillId="46" borderId="60" xfId="0" applyFont="1" applyFill="1" applyBorder="1" applyAlignment="1">
      <alignment horizontal="center" vertical="center"/>
    </xf>
    <xf numFmtId="0" fontId="41" fillId="46" borderId="65" xfId="0" applyFont="1" applyFill="1" applyBorder="1" applyAlignment="1">
      <alignment horizontal="center" vertical="center"/>
    </xf>
    <xf numFmtId="0" fontId="38" fillId="44" borderId="21" xfId="61" applyFont="1" applyFill="1" applyBorder="1" applyAlignment="1">
      <alignment horizontal="center" vertical="center"/>
      <protection/>
    </xf>
    <xf numFmtId="0" fontId="38" fillId="44" borderId="24" xfId="61" applyFont="1" applyFill="1" applyBorder="1" applyAlignment="1">
      <alignment horizontal="center" vertical="center"/>
      <protection/>
    </xf>
    <xf numFmtId="0" fontId="37" fillId="34" borderId="11" xfId="59" applyFont="1" applyFill="1" applyBorder="1" applyAlignment="1">
      <alignment/>
      <protection/>
    </xf>
    <xf numFmtId="0" fontId="4" fillId="34" borderId="11" xfId="59" applyFont="1" applyFill="1" applyBorder="1" applyAlignment="1">
      <alignment/>
      <protection/>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7" fillId="34" borderId="13" xfId="59" applyFont="1" applyFill="1" applyBorder="1">
      <alignment/>
      <protection/>
    </xf>
    <xf numFmtId="0" fontId="5" fillId="34" borderId="13" xfId="0" applyFont="1" applyFill="1" applyBorder="1" applyAlignment="1">
      <alignment/>
    </xf>
    <xf numFmtId="0" fontId="0" fillId="34" borderId="13" xfId="0" applyFill="1" applyBorder="1" applyAlignment="1">
      <alignment/>
    </xf>
    <xf numFmtId="1" fontId="96" fillId="38" borderId="33" xfId="0" applyNumberFormat="1" applyFont="1" applyFill="1" applyBorder="1" applyAlignment="1" applyProtection="1">
      <alignment/>
      <protection locked="0"/>
    </xf>
    <xf numFmtId="0" fontId="3" fillId="8" borderId="80" xfId="0" applyFont="1" applyFill="1" applyBorder="1" applyAlignment="1">
      <alignment wrapText="1"/>
    </xf>
    <xf numFmtId="0" fontId="3" fillId="8" borderId="77" xfId="0" applyFont="1" applyFill="1" applyBorder="1" applyAlignment="1">
      <alignment horizontal="center" wrapText="1"/>
    </xf>
    <xf numFmtId="0" fontId="96" fillId="35" borderId="78" xfId="0" applyFont="1" applyFill="1" applyBorder="1" applyAlignment="1">
      <alignment wrapText="1"/>
    </xf>
    <xf numFmtId="3" fontId="96" fillId="38" borderId="77" xfId="0" applyNumberFormat="1" applyFont="1" applyFill="1" applyBorder="1" applyAlignment="1" applyProtection="1">
      <alignment vertical="center"/>
      <protection locked="0"/>
    </xf>
    <xf numFmtId="0" fontId="102" fillId="39" borderId="47" xfId="0" applyFont="1" applyFill="1" applyBorder="1" applyAlignment="1" applyProtection="1">
      <alignment horizontal="left"/>
      <protection/>
    </xf>
    <xf numFmtId="0" fontId="102" fillId="39" borderId="37" xfId="0" applyFont="1" applyFill="1" applyBorder="1" applyAlignment="1" applyProtection="1">
      <alignment horizontal="left"/>
      <protection/>
    </xf>
    <xf numFmtId="0" fontId="102" fillId="39" borderId="46" xfId="0" applyFont="1" applyFill="1" applyBorder="1" applyAlignment="1" applyProtection="1">
      <alignment horizontal="left" vertical="center" wrapText="1"/>
      <protection/>
    </xf>
    <xf numFmtId="0" fontId="99" fillId="32" borderId="45" xfId="0" applyFont="1" applyFill="1" applyBorder="1" applyAlignment="1" applyProtection="1">
      <alignment/>
      <protection/>
    </xf>
    <xf numFmtId="0" fontId="102" fillId="39" borderId="22" xfId="0" applyFont="1" applyFill="1" applyBorder="1" applyAlignment="1" applyProtection="1">
      <alignment wrapText="1"/>
      <protection/>
    </xf>
    <xf numFmtId="0" fontId="102" fillId="39" borderId="20" xfId="0" applyFont="1" applyFill="1" applyBorder="1" applyAlignment="1" applyProtection="1">
      <alignment wrapText="1"/>
      <protection/>
    </xf>
    <xf numFmtId="0" fontId="99" fillId="39" borderId="36" xfId="0" applyFont="1" applyFill="1" applyBorder="1" applyAlignment="1" applyProtection="1">
      <alignment horizontal="left" wrapText="1"/>
      <protection/>
    </xf>
    <xf numFmtId="0" fontId="106" fillId="39" borderId="36" xfId="0" applyFont="1" applyFill="1" applyBorder="1" applyAlignment="1">
      <alignment horizontal="left" wrapText="1"/>
    </xf>
    <xf numFmtId="0" fontId="102" fillId="39" borderId="25" xfId="0" applyFont="1" applyFill="1" applyBorder="1" applyAlignment="1" applyProtection="1">
      <alignment wrapText="1"/>
      <protection/>
    </xf>
    <xf numFmtId="0" fontId="102" fillId="39" borderId="26" xfId="0" applyFont="1" applyFill="1" applyBorder="1" applyAlignment="1" applyProtection="1">
      <alignment wrapText="1"/>
      <protection/>
    </xf>
    <xf numFmtId="0" fontId="106" fillId="39" borderId="39" xfId="0" applyFont="1" applyFill="1" applyBorder="1" applyAlignment="1">
      <alignment wrapText="1"/>
    </xf>
    <xf numFmtId="0" fontId="102" fillId="39" borderId="71" xfId="0" applyFont="1" applyFill="1" applyBorder="1" applyAlignment="1" applyProtection="1">
      <alignment wrapText="1"/>
      <protection/>
    </xf>
    <xf numFmtId="0" fontId="102" fillId="39" borderId="52" xfId="0" applyFont="1" applyFill="1" applyBorder="1" applyAlignment="1" applyProtection="1">
      <alignment wrapText="1"/>
      <protection/>
    </xf>
    <xf numFmtId="0" fontId="99" fillId="39" borderId="72" xfId="0" applyFont="1" applyFill="1" applyBorder="1" applyAlignment="1" applyProtection="1">
      <alignment horizontal="left" wrapText="1"/>
      <protection/>
    </xf>
    <xf numFmtId="0" fontId="101" fillId="39" borderId="75" xfId="0" applyFont="1" applyFill="1" applyBorder="1" applyAlignment="1" applyProtection="1">
      <alignment wrapText="1"/>
      <protection/>
    </xf>
    <xf numFmtId="0" fontId="101" fillId="39" borderId="74" xfId="0" applyFont="1" applyFill="1" applyBorder="1" applyAlignment="1" applyProtection="1">
      <alignment wrapText="1"/>
      <protection/>
    </xf>
    <xf numFmtId="0" fontId="98" fillId="39" borderId="76" xfId="0" applyFont="1" applyFill="1" applyBorder="1" applyAlignment="1" applyProtection="1">
      <alignment horizontal="left" wrapText="1"/>
      <protection/>
    </xf>
    <xf numFmtId="0" fontId="98" fillId="33" borderId="0" xfId="0" applyFont="1" applyFill="1" applyBorder="1" applyAlignment="1" applyProtection="1">
      <alignment horizontal="center" wrapText="1"/>
      <protection/>
    </xf>
    <xf numFmtId="0" fontId="102" fillId="39" borderId="0" xfId="0" applyFont="1" applyFill="1" applyBorder="1" applyAlignment="1" applyProtection="1">
      <alignment horizontal="left"/>
      <protection locked="0"/>
    </xf>
    <xf numFmtId="0" fontId="101" fillId="39" borderId="23" xfId="0" applyFont="1" applyFill="1" applyBorder="1" applyAlignment="1" applyProtection="1">
      <alignment wrapText="1"/>
      <protection/>
    </xf>
    <xf numFmtId="0" fontId="102" fillId="32" borderId="23" xfId="0" applyFont="1" applyFill="1" applyBorder="1" applyAlignment="1" applyProtection="1">
      <alignment horizontal="left"/>
      <protection/>
    </xf>
    <xf numFmtId="0" fontId="95" fillId="39" borderId="17" xfId="0" applyFont="1" applyFill="1" applyBorder="1" applyAlignment="1" applyProtection="1">
      <alignment/>
      <protection/>
    </xf>
    <xf numFmtId="0" fontId="95" fillId="39" borderId="18" xfId="0" applyFont="1" applyFill="1" applyBorder="1" applyAlignment="1" applyProtection="1">
      <alignment/>
      <protection/>
    </xf>
    <xf numFmtId="0" fontId="107" fillId="32" borderId="16" xfId="0" applyFont="1" applyFill="1" applyBorder="1" applyAlignment="1" applyProtection="1">
      <alignment horizontal="right"/>
      <protection/>
    </xf>
    <xf numFmtId="0" fontId="102" fillId="39" borderId="46" xfId="0" applyFont="1" applyFill="1" applyBorder="1" applyAlignment="1" applyProtection="1">
      <alignment/>
      <protection/>
    </xf>
    <xf numFmtId="0" fontId="101" fillId="39" borderId="56" xfId="0" applyFont="1" applyFill="1" applyBorder="1" applyAlignment="1" applyProtection="1">
      <alignment wrapText="1"/>
      <protection/>
    </xf>
    <xf numFmtId="0" fontId="102" fillId="39" borderId="46" xfId="0" applyFont="1" applyFill="1" applyBorder="1" applyAlignment="1" applyProtection="1">
      <alignment wrapText="1"/>
      <protection/>
    </xf>
    <xf numFmtId="0" fontId="102" fillId="39" borderId="64" xfId="0" applyFont="1" applyFill="1" applyBorder="1" applyAlignment="1" applyProtection="1">
      <alignment/>
      <protection/>
    </xf>
    <xf numFmtId="0" fontId="102" fillId="39" borderId="47" xfId="0" applyFont="1" applyFill="1" applyBorder="1" applyAlignment="1" applyProtection="1">
      <alignment/>
      <protection/>
    </xf>
    <xf numFmtId="0" fontId="102" fillId="39" borderId="55" xfId="0" applyFont="1" applyFill="1" applyBorder="1" applyAlignment="1" applyProtection="1">
      <alignment/>
      <protection/>
    </xf>
    <xf numFmtId="0" fontId="102" fillId="32" borderId="24" xfId="0" applyFont="1" applyFill="1" applyBorder="1" applyAlignment="1" applyProtection="1">
      <alignment horizontal="left"/>
      <protection/>
    </xf>
    <xf numFmtId="0" fontId="101" fillId="39" borderId="65" xfId="0" applyFont="1" applyFill="1" applyBorder="1" applyAlignment="1" applyProtection="1">
      <alignment wrapText="1"/>
      <protection/>
    </xf>
    <xf numFmtId="0" fontId="102" fillId="39" borderId="47" xfId="0" applyFont="1" applyFill="1" applyBorder="1" applyAlignment="1" applyProtection="1">
      <alignment wrapText="1"/>
      <protection/>
    </xf>
    <xf numFmtId="0" fontId="102" fillId="39" borderId="50" xfId="0" applyFont="1" applyFill="1" applyBorder="1" applyAlignment="1" applyProtection="1">
      <alignment/>
      <protection/>
    </xf>
    <xf numFmtId="0" fontId="101" fillId="39" borderId="44" xfId="0" applyFont="1" applyFill="1" applyBorder="1" applyAlignment="1" applyProtection="1">
      <alignment wrapText="1"/>
      <protection/>
    </xf>
    <xf numFmtId="0" fontId="102" fillId="39" borderId="35" xfId="0" applyFont="1" applyFill="1" applyBorder="1" applyAlignment="1" applyProtection="1">
      <alignment/>
      <protection/>
    </xf>
    <xf numFmtId="0" fontId="102" fillId="39" borderId="37" xfId="0" applyFont="1" applyFill="1" applyBorder="1" applyAlignment="1" applyProtection="1">
      <alignment/>
      <protection/>
    </xf>
    <xf numFmtId="0" fontId="101" fillId="39" borderId="38" xfId="0" applyFont="1" applyFill="1" applyBorder="1" applyAlignment="1" applyProtection="1">
      <alignment wrapText="1"/>
      <protection/>
    </xf>
    <xf numFmtId="0" fontId="102" fillId="39" borderId="35" xfId="0" applyFont="1" applyFill="1" applyBorder="1" applyAlignment="1" applyProtection="1">
      <alignment wrapText="1"/>
      <protection/>
    </xf>
    <xf numFmtId="0" fontId="102" fillId="39" borderId="40" xfId="0" applyFont="1" applyFill="1" applyBorder="1" applyAlignment="1" applyProtection="1">
      <alignment/>
      <protection/>
    </xf>
    <xf numFmtId="0" fontId="102" fillId="39" borderId="51" xfId="0" applyFont="1" applyFill="1" applyBorder="1" applyAlignment="1" applyProtection="1">
      <alignment horizontal="left"/>
      <protection/>
    </xf>
    <xf numFmtId="0" fontId="102" fillId="39" borderId="40" xfId="0" applyFont="1" applyFill="1" applyBorder="1" applyAlignment="1" applyProtection="1">
      <alignment horizontal="left"/>
      <protection/>
    </xf>
    <xf numFmtId="0" fontId="95" fillId="32" borderId="37" xfId="0" applyFont="1" applyFill="1" applyBorder="1" applyAlignment="1" applyProtection="1">
      <alignment/>
      <protection/>
    </xf>
    <xf numFmtId="0" fontId="0" fillId="0" borderId="0" xfId="0" applyBorder="1" applyAlignment="1">
      <alignment horizontal="center"/>
    </xf>
    <xf numFmtId="0" fontId="102" fillId="39" borderId="38" xfId="0" applyFont="1" applyFill="1" applyBorder="1" applyAlignment="1" applyProtection="1">
      <alignment horizontal="left"/>
      <protection/>
    </xf>
    <xf numFmtId="0" fontId="102" fillId="39" borderId="65" xfId="0" applyFont="1" applyFill="1" applyBorder="1" applyAlignment="1" applyProtection="1">
      <alignment horizontal="left"/>
      <protection/>
    </xf>
    <xf numFmtId="0" fontId="102" fillId="39" borderId="38" xfId="0" applyFont="1" applyFill="1" applyBorder="1" applyAlignment="1" applyProtection="1">
      <alignment/>
      <protection/>
    </xf>
    <xf numFmtId="0" fontId="102" fillId="39" borderId="65" xfId="0" applyFont="1" applyFill="1" applyBorder="1" applyAlignment="1" applyProtection="1">
      <alignment/>
      <protection/>
    </xf>
    <xf numFmtId="0" fontId="101" fillId="39" borderId="24" xfId="0" applyFont="1" applyFill="1" applyBorder="1" applyAlignment="1" applyProtection="1">
      <alignment horizontal="left" wrapText="1"/>
      <protection/>
    </xf>
    <xf numFmtId="0" fontId="101" fillId="39" borderId="24" xfId="0" applyFont="1" applyFill="1" applyBorder="1" applyAlignment="1" applyProtection="1">
      <alignment wrapText="1"/>
      <protection/>
    </xf>
    <xf numFmtId="0" fontId="102" fillId="39" borderId="60" xfId="0" applyFont="1" applyFill="1" applyBorder="1" applyAlignment="1" applyProtection="1">
      <alignment horizontal="left" vertical="center" wrapText="1"/>
      <protection/>
    </xf>
    <xf numFmtId="0" fontId="102" fillId="39" borderId="51" xfId="0" applyFont="1" applyFill="1" applyBorder="1" applyAlignment="1" applyProtection="1">
      <alignment horizontal="left" vertical="center" wrapText="1"/>
      <protection/>
    </xf>
    <xf numFmtId="0" fontId="102" fillId="39" borderId="60" xfId="0" applyFont="1" applyFill="1" applyBorder="1" applyAlignment="1" applyProtection="1">
      <alignment/>
      <protection/>
    </xf>
    <xf numFmtId="0" fontId="102" fillId="39" borderId="51" xfId="0" applyFont="1" applyFill="1" applyBorder="1" applyAlignment="1" applyProtection="1">
      <alignment/>
      <protection/>
    </xf>
    <xf numFmtId="0" fontId="102" fillId="39" borderId="61" xfId="0" applyFont="1" applyFill="1" applyBorder="1" applyAlignment="1" applyProtection="1">
      <alignment/>
      <protection/>
    </xf>
    <xf numFmtId="0" fontId="102" fillId="32" borderId="27" xfId="0" applyFont="1" applyFill="1" applyBorder="1" applyAlignment="1" applyProtection="1">
      <alignment horizontal="left"/>
      <protection locked="0"/>
    </xf>
    <xf numFmtId="0" fontId="102" fillId="39" borderId="32" xfId="0" applyFont="1" applyFill="1" applyBorder="1" applyAlignment="1" applyProtection="1">
      <alignment horizontal="left"/>
      <protection/>
    </xf>
    <xf numFmtId="0" fontId="102" fillId="39" borderId="53" xfId="0" applyFont="1" applyFill="1" applyBorder="1" applyAlignment="1" applyProtection="1">
      <alignment horizontal="left"/>
      <protection/>
    </xf>
    <xf numFmtId="0" fontId="102" fillId="39" borderId="46" xfId="0" applyFont="1" applyFill="1" applyBorder="1" applyAlignment="1" applyProtection="1">
      <alignment horizontal="left"/>
      <protection/>
    </xf>
    <xf numFmtId="0" fontId="102" fillId="39" borderId="54" xfId="0" applyFont="1" applyFill="1" applyBorder="1" applyAlignment="1" applyProtection="1">
      <alignment horizontal="left"/>
      <protection/>
    </xf>
    <xf numFmtId="0" fontId="102" fillId="39" borderId="62" xfId="0" applyFont="1" applyFill="1" applyBorder="1" applyAlignment="1" applyProtection="1">
      <alignment horizontal="left"/>
      <protection/>
    </xf>
    <xf numFmtId="0" fontId="102" fillId="39" borderId="61" xfId="0" applyFont="1" applyFill="1" applyBorder="1" applyAlignment="1" applyProtection="1">
      <alignment horizontal="left"/>
      <protection/>
    </xf>
    <xf numFmtId="0" fontId="102" fillId="39" borderId="68" xfId="0" applyFont="1" applyFill="1" applyBorder="1" applyAlignment="1" applyProtection="1">
      <alignment horizontal="left"/>
      <protection/>
    </xf>
    <xf numFmtId="0" fontId="102" fillId="39" borderId="55" xfId="0" applyFont="1" applyFill="1" applyBorder="1" applyAlignment="1" applyProtection="1">
      <alignment horizontal="left"/>
      <protection/>
    </xf>
    <xf numFmtId="0" fontId="105" fillId="39" borderId="81" xfId="0" applyFont="1" applyFill="1" applyBorder="1" applyAlignment="1" applyProtection="1">
      <alignment horizontal="center" wrapText="1"/>
      <protection/>
    </xf>
    <xf numFmtId="0" fontId="98" fillId="39" borderId="75" xfId="0" applyFont="1" applyFill="1" applyBorder="1" applyAlignment="1" applyProtection="1">
      <alignment wrapText="1"/>
      <protection/>
    </xf>
    <xf numFmtId="0" fontId="98" fillId="39" borderId="73" xfId="0" applyFont="1" applyFill="1" applyBorder="1" applyAlignment="1" applyProtection="1">
      <alignment horizontal="center" wrapText="1"/>
      <protection/>
    </xf>
    <xf numFmtId="0" fontId="99" fillId="33" borderId="77" xfId="0" applyFont="1" applyFill="1" applyBorder="1" applyAlignment="1" applyProtection="1">
      <alignment wrapText="1"/>
      <protection/>
    </xf>
    <xf numFmtId="0" fontId="99" fillId="33" borderId="0" xfId="0" applyFont="1" applyFill="1" applyBorder="1" applyAlignment="1" applyProtection="1">
      <alignment horizontal="center" wrapText="1"/>
      <protection/>
    </xf>
    <xf numFmtId="0" fontId="102" fillId="32" borderId="18" xfId="0" applyFont="1" applyFill="1" applyBorder="1" applyAlignment="1" applyProtection="1">
      <alignment horizontal="left"/>
      <protection locked="0"/>
    </xf>
    <xf numFmtId="0" fontId="101" fillId="39" borderId="16" xfId="0" applyFont="1" applyFill="1" applyBorder="1" applyAlignment="1" applyProtection="1">
      <alignment horizontal="left"/>
      <protection/>
    </xf>
    <xf numFmtId="0" fontId="102" fillId="32" borderId="37" xfId="0" applyFont="1" applyFill="1" applyBorder="1" applyAlignment="1" applyProtection="1">
      <alignment horizontal="left"/>
      <protection locked="0"/>
    </xf>
    <xf numFmtId="196" fontId="96" fillId="38" borderId="79" xfId="0" applyNumberFormat="1" applyFont="1" applyFill="1" applyBorder="1" applyAlignment="1" applyProtection="1">
      <alignment/>
      <protection locked="0"/>
    </xf>
    <xf numFmtId="0" fontId="96" fillId="38" borderId="60" xfId="0" applyFont="1" applyFill="1" applyBorder="1" applyAlignment="1">
      <alignment horizontal="left" wrapText="1"/>
    </xf>
    <xf numFmtId="0" fontId="96" fillId="38" borderId="65" xfId="0" applyFont="1" applyFill="1" applyBorder="1" applyAlignment="1">
      <alignment/>
    </xf>
    <xf numFmtId="0" fontId="99" fillId="33" borderId="11" xfId="0" applyFont="1" applyFill="1" applyBorder="1" applyAlignment="1" applyProtection="1">
      <alignment wrapText="1"/>
      <protection/>
    </xf>
    <xf numFmtId="0" fontId="99" fillId="33" borderId="11" xfId="0" applyFont="1" applyFill="1" applyBorder="1" applyAlignment="1" applyProtection="1">
      <alignment horizontal="center" wrapText="1"/>
      <protection/>
    </xf>
    <xf numFmtId="0" fontId="99" fillId="33" borderId="11" xfId="0" applyFont="1" applyFill="1" applyBorder="1" applyAlignment="1" applyProtection="1">
      <alignment/>
      <protection/>
    </xf>
    <xf numFmtId="2" fontId="108" fillId="33" borderId="11" xfId="0" applyNumberFormat="1" applyFont="1" applyFill="1" applyBorder="1" applyAlignment="1" applyProtection="1">
      <alignment horizontal="center"/>
      <protection/>
    </xf>
    <xf numFmtId="0" fontId="99" fillId="33" borderId="11" xfId="0" applyFont="1" applyFill="1" applyBorder="1" applyAlignment="1" applyProtection="1">
      <alignment horizontal="center" wrapText="1"/>
      <protection locked="0"/>
    </xf>
    <xf numFmtId="0" fontId="95" fillId="33" borderId="0" xfId="0" applyFont="1" applyFill="1" applyBorder="1" applyAlignment="1" applyProtection="1">
      <alignment/>
      <protection/>
    </xf>
    <xf numFmtId="0" fontId="98" fillId="39" borderId="71" xfId="0" applyFont="1" applyFill="1" applyBorder="1" applyAlignment="1" applyProtection="1">
      <alignment wrapText="1"/>
      <protection/>
    </xf>
    <xf numFmtId="0" fontId="104" fillId="32" borderId="72" xfId="0" applyFont="1" applyFill="1" applyBorder="1" applyAlignment="1" applyProtection="1">
      <alignment horizontal="center" vertical="center" wrapText="1"/>
      <protection/>
    </xf>
    <xf numFmtId="0" fontId="98" fillId="39" borderId="76" xfId="0" applyFont="1" applyFill="1" applyBorder="1" applyAlignment="1" applyProtection="1">
      <alignment horizontal="center" vertical="center" wrapText="1"/>
      <protection/>
    </xf>
    <xf numFmtId="0" fontId="95" fillId="32" borderId="44" xfId="0" applyFont="1" applyFill="1" applyBorder="1" applyAlignment="1" applyProtection="1">
      <alignment horizontal="center" wrapText="1"/>
      <protection locked="0"/>
    </xf>
    <xf numFmtId="0" fontId="95" fillId="33" borderId="77" xfId="0" applyFont="1" applyFill="1" applyBorder="1" applyAlignment="1" applyProtection="1">
      <alignment horizontal="center" wrapText="1"/>
      <protection/>
    </xf>
    <xf numFmtId="4" fontId="95" fillId="33" borderId="11" xfId="0" applyNumberFormat="1" applyFont="1" applyFill="1" applyBorder="1" applyAlignment="1" applyProtection="1" quotePrefix="1">
      <alignment horizontal="center" wrapText="1"/>
      <protection/>
    </xf>
    <xf numFmtId="0" fontId="105" fillId="33" borderId="0" xfId="0" applyFont="1" applyFill="1" applyAlignment="1" applyProtection="1">
      <alignment/>
      <protection/>
    </xf>
    <xf numFmtId="0" fontId="43" fillId="6" borderId="12" xfId="0" applyFont="1" applyFill="1" applyBorder="1" applyAlignment="1">
      <alignment/>
    </xf>
    <xf numFmtId="0" fontId="43" fillId="6" borderId="15" xfId="0" applyFont="1" applyFill="1" applyBorder="1" applyAlignment="1">
      <alignment/>
    </xf>
    <xf numFmtId="0" fontId="43" fillId="6" borderId="15" xfId="0" applyNumberFormat="1" applyFont="1" applyFill="1" applyBorder="1" applyAlignment="1">
      <alignment horizontal="justify" vertical="top" wrapText="1"/>
    </xf>
    <xf numFmtId="0" fontId="3" fillId="6" borderId="13" xfId="0" applyFont="1" applyFill="1" applyBorder="1" applyAlignment="1">
      <alignment horizontal="left" vertical="top" wrapText="1"/>
    </xf>
    <xf numFmtId="0" fontId="5" fillId="33" borderId="0" xfId="0" applyFont="1" applyFill="1" applyAlignment="1">
      <alignment/>
    </xf>
    <xf numFmtId="0" fontId="5" fillId="33" borderId="0" xfId="0" applyFont="1" applyFill="1" applyAlignment="1">
      <alignment horizontal="center"/>
    </xf>
    <xf numFmtId="0" fontId="5" fillId="0" borderId="0" xfId="0" applyFont="1" applyAlignment="1">
      <alignment horizontal="left"/>
    </xf>
    <xf numFmtId="0" fontId="5" fillId="33" borderId="0" xfId="0" applyFont="1" applyFill="1" applyAlignment="1">
      <alignment/>
    </xf>
    <xf numFmtId="0" fontId="5" fillId="0" borderId="0" xfId="0" applyFont="1" applyAlignment="1">
      <alignment/>
    </xf>
    <xf numFmtId="0" fontId="3" fillId="36" borderId="0" xfId="0" applyFont="1" applyFill="1" applyBorder="1" applyAlignment="1">
      <alignment horizontal="left"/>
    </xf>
    <xf numFmtId="0" fontId="5" fillId="47" borderId="0" xfId="0" applyFont="1" applyFill="1" applyBorder="1" applyAlignment="1">
      <alignment/>
    </xf>
    <xf numFmtId="0" fontId="3" fillId="47" borderId="0" xfId="0" applyFont="1" applyFill="1" applyBorder="1" applyAlignment="1">
      <alignment/>
    </xf>
    <xf numFmtId="0" fontId="5" fillId="47" borderId="0" xfId="0" applyFont="1" applyFill="1" applyBorder="1" applyAlignment="1">
      <alignment horizontal="center"/>
    </xf>
    <xf numFmtId="0" fontId="5" fillId="47" borderId="0" xfId="0" applyFont="1" applyFill="1" applyAlignment="1">
      <alignment/>
    </xf>
    <xf numFmtId="0" fontId="37" fillId="33" borderId="10" xfId="61" applyFont="1" applyFill="1" applyBorder="1" applyAlignment="1">
      <alignment horizontal="center" vertical="center"/>
      <protection/>
    </xf>
    <xf numFmtId="0" fontId="37" fillId="33" borderId="12" xfId="61" applyFont="1" applyFill="1" applyBorder="1" applyAlignment="1">
      <alignment horizontal="center" vertical="center"/>
      <protection/>
    </xf>
    <xf numFmtId="0" fontId="45" fillId="39" borderId="33" xfId="61" applyFont="1" applyFill="1" applyBorder="1" applyAlignment="1">
      <alignment horizontal="center" vertical="center" wrapText="1"/>
      <protection/>
    </xf>
    <xf numFmtId="0" fontId="5" fillId="12" borderId="33" xfId="0" applyFont="1" applyFill="1" applyBorder="1" applyAlignment="1">
      <alignment horizontal="center" vertical="center" wrapText="1"/>
    </xf>
    <xf numFmtId="0" fontId="45" fillId="12" borderId="33" xfId="61" applyFont="1" applyFill="1" applyBorder="1" applyAlignment="1">
      <alignment horizontal="center" vertical="center" wrapText="1"/>
      <protection/>
    </xf>
    <xf numFmtId="0" fontId="45" fillId="12" borderId="34" xfId="61" applyFont="1" applyFill="1" applyBorder="1" applyAlignment="1">
      <alignment horizontal="center" vertical="center" wrapText="1"/>
      <protection/>
    </xf>
    <xf numFmtId="0" fontId="12" fillId="39" borderId="26" xfId="61" applyFont="1" applyFill="1" applyBorder="1" applyAlignment="1">
      <alignment horizontal="center" vertical="center" wrapText="1"/>
      <protection/>
    </xf>
    <xf numFmtId="0" fontId="12" fillId="12" borderId="26" xfId="61" applyFont="1" applyFill="1" applyBorder="1" applyAlignment="1">
      <alignment horizontal="center" vertical="center"/>
      <protection/>
    </xf>
    <xf numFmtId="0" fontId="12" fillId="12" borderId="39" xfId="61" applyFont="1" applyFill="1" applyBorder="1" applyAlignment="1">
      <alignment horizontal="center" vertical="center"/>
      <protection/>
    </xf>
    <xf numFmtId="2" fontId="46" fillId="48" borderId="71" xfId="61" applyNumberFormat="1" applyFont="1" applyFill="1" applyBorder="1" applyAlignment="1" applyProtection="1">
      <alignment horizontal="center" vertical="center" wrapText="1"/>
      <protection locked="0"/>
    </xf>
    <xf numFmtId="0" fontId="37" fillId="38" borderId="20" xfId="61" applyFont="1" applyFill="1" applyBorder="1" applyAlignment="1" applyProtection="1">
      <alignment horizontal="center" wrapText="1"/>
      <protection locked="0"/>
    </xf>
    <xf numFmtId="0" fontId="37" fillId="38" borderId="58" xfId="61" applyFont="1" applyFill="1" applyBorder="1" applyAlignment="1" applyProtection="1">
      <alignment horizontal="center" wrapText="1"/>
      <protection locked="0"/>
    </xf>
    <xf numFmtId="0" fontId="47" fillId="8" borderId="16" xfId="61" applyFont="1" applyFill="1" applyBorder="1" applyAlignment="1">
      <alignment horizontal="center" vertical="center"/>
      <protection/>
    </xf>
    <xf numFmtId="0" fontId="5" fillId="0" borderId="0" xfId="0" applyFont="1" applyAlignment="1">
      <alignment horizontal="center"/>
    </xf>
    <xf numFmtId="0" fontId="95" fillId="33" borderId="52" xfId="0" applyFont="1" applyFill="1" applyBorder="1" applyAlignment="1" applyProtection="1">
      <alignment horizontal="center" vertical="center" wrapText="1"/>
      <protection/>
    </xf>
    <xf numFmtId="177" fontId="99" fillId="33" borderId="0" xfId="0" applyNumberFormat="1" applyFont="1" applyFill="1" applyAlignment="1" applyProtection="1">
      <alignment horizontal="center" wrapText="1"/>
      <protection/>
    </xf>
    <xf numFmtId="177" fontId="99" fillId="33" borderId="0" xfId="0" applyNumberFormat="1" applyFont="1" applyFill="1" applyAlignment="1" applyProtection="1">
      <alignment wrapText="1"/>
      <protection/>
    </xf>
    <xf numFmtId="0" fontId="5" fillId="6" borderId="15" xfId="0" applyFont="1" applyFill="1" applyBorder="1" applyAlignment="1">
      <alignment horizontal="justify"/>
    </xf>
    <xf numFmtId="0" fontId="10" fillId="6" borderId="18" xfId="53" applyFont="1" applyFill="1" applyBorder="1" applyAlignment="1" applyProtection="1">
      <alignment horizontal="left" vertical="top" wrapText="1"/>
      <protection/>
    </xf>
    <xf numFmtId="0" fontId="3" fillId="33" borderId="0" xfId="0" applyFont="1" applyFill="1" applyAlignment="1">
      <alignment horizontal="left"/>
    </xf>
    <xf numFmtId="0" fontId="3" fillId="33" borderId="0" xfId="0" applyFont="1" applyFill="1" applyAlignment="1">
      <alignment/>
    </xf>
    <xf numFmtId="0" fontId="23" fillId="33" borderId="0" xfId="0" applyFont="1" applyFill="1" applyAlignment="1">
      <alignment/>
    </xf>
    <xf numFmtId="4" fontId="37" fillId="49" borderId="74" xfId="61" applyNumberFormat="1" applyFont="1" applyFill="1" applyBorder="1" applyAlignment="1">
      <alignment horizontal="center" vertical="center"/>
      <protection/>
    </xf>
    <xf numFmtId="177" fontId="46" fillId="48" borderId="52" xfId="61" applyNumberFormat="1" applyFont="1" applyFill="1" applyBorder="1" applyAlignment="1" applyProtection="1">
      <alignment horizontal="center" vertical="center" wrapText="1"/>
      <protection locked="0"/>
    </xf>
    <xf numFmtId="177" fontId="46" fillId="48" borderId="52" xfId="61" applyNumberFormat="1" applyFont="1" applyFill="1" applyBorder="1" applyAlignment="1" applyProtection="1">
      <alignment horizontal="center" vertical="center"/>
      <protection/>
    </xf>
    <xf numFmtId="177" fontId="46" fillId="48" borderId="72" xfId="61" applyNumberFormat="1" applyFont="1" applyFill="1" applyBorder="1" applyAlignment="1" applyProtection="1">
      <alignment horizontal="center" vertical="center"/>
      <protection/>
    </xf>
    <xf numFmtId="177" fontId="37" fillId="38" borderId="22" xfId="61" applyNumberFormat="1" applyFont="1" applyFill="1" applyBorder="1" applyAlignment="1" applyProtection="1">
      <alignment horizontal="center" wrapText="1"/>
      <protection locked="0"/>
    </xf>
    <xf numFmtId="177" fontId="37" fillId="38" borderId="22" xfId="61" applyNumberFormat="1" applyFont="1" applyFill="1" applyBorder="1" applyAlignment="1" applyProtection="1">
      <alignment horizontal="center"/>
      <protection locked="0"/>
    </xf>
    <xf numFmtId="177" fontId="37" fillId="38" borderId="36" xfId="61" applyNumberFormat="1" applyFont="1" applyFill="1" applyBorder="1" applyAlignment="1" applyProtection="1">
      <alignment horizontal="center"/>
      <protection locked="0"/>
    </xf>
    <xf numFmtId="177" fontId="37" fillId="38" borderId="59" xfId="61" applyNumberFormat="1" applyFont="1" applyFill="1" applyBorder="1" applyAlignment="1" applyProtection="1">
      <alignment horizontal="center" wrapText="1"/>
      <protection locked="0"/>
    </xf>
    <xf numFmtId="196" fontId="96" fillId="33" borderId="33" xfId="0" applyNumberFormat="1" applyFont="1" applyFill="1" applyBorder="1" applyAlignment="1" applyProtection="1">
      <alignment horizontal="center" vertical="center" wrapText="1"/>
      <protection/>
    </xf>
    <xf numFmtId="196" fontId="5" fillId="33" borderId="34" xfId="0" applyNumberFormat="1" applyFont="1" applyFill="1" applyBorder="1" applyAlignment="1" applyProtection="1">
      <alignment horizontal="center" vertical="center"/>
      <protection/>
    </xf>
    <xf numFmtId="196" fontId="96" fillId="33" borderId="52" xfId="0" applyNumberFormat="1" applyFont="1" applyFill="1" applyBorder="1" applyAlignment="1" applyProtection="1">
      <alignment horizontal="center" vertical="center" wrapText="1"/>
      <protection/>
    </xf>
    <xf numFmtId="196" fontId="5" fillId="33" borderId="72" xfId="0" applyNumberFormat="1" applyFont="1" applyFill="1" applyBorder="1" applyAlignment="1" applyProtection="1">
      <alignment horizontal="center" vertical="center"/>
      <protection/>
    </xf>
    <xf numFmtId="196" fontId="4" fillId="33" borderId="22" xfId="60" applyNumberFormat="1" applyFont="1" applyFill="1" applyBorder="1" applyAlignment="1" applyProtection="1">
      <alignment horizontal="center" vertical="center"/>
      <protection/>
    </xf>
    <xf numFmtId="196" fontId="5" fillId="33" borderId="22" xfId="0" applyNumberFormat="1" applyFont="1" applyFill="1" applyBorder="1" applyAlignment="1" applyProtection="1">
      <alignment horizontal="center" vertical="center"/>
      <protection/>
    </xf>
    <xf numFmtId="196" fontId="5" fillId="33" borderId="36" xfId="0" applyNumberFormat="1" applyFont="1" applyFill="1" applyBorder="1" applyAlignment="1" applyProtection="1">
      <alignment horizontal="center" vertical="center"/>
      <protection/>
    </xf>
    <xf numFmtId="196" fontId="96" fillId="33" borderId="59" xfId="0" applyNumberFormat="1" applyFont="1" applyFill="1" applyBorder="1" applyAlignment="1" applyProtection="1">
      <alignment horizontal="center" vertical="center" wrapText="1"/>
      <protection/>
    </xf>
    <xf numFmtId="196" fontId="5" fillId="33" borderId="70" xfId="0" applyNumberFormat="1" applyFont="1" applyFill="1" applyBorder="1" applyAlignment="1" applyProtection="1">
      <alignment horizontal="center" vertical="center"/>
      <protection/>
    </xf>
    <xf numFmtId="196" fontId="96" fillId="33" borderId="22" xfId="0" applyNumberFormat="1" applyFont="1" applyFill="1" applyBorder="1" applyAlignment="1" applyProtection="1">
      <alignment horizontal="center" vertical="center" wrapText="1"/>
      <protection/>
    </xf>
    <xf numFmtId="196" fontId="96" fillId="33" borderId="26" xfId="0" applyNumberFormat="1" applyFont="1" applyFill="1" applyBorder="1" applyAlignment="1" applyProtection="1">
      <alignment horizontal="center" vertical="center" wrapText="1"/>
      <protection/>
    </xf>
    <xf numFmtId="196" fontId="5" fillId="33" borderId="39" xfId="0" applyNumberFormat="1" applyFont="1" applyFill="1" applyBorder="1" applyAlignment="1" applyProtection="1">
      <alignment horizontal="center" vertical="center"/>
      <protection/>
    </xf>
    <xf numFmtId="4" fontId="95" fillId="33" borderId="77" xfId="0" applyNumberFormat="1" applyFont="1" applyFill="1" applyBorder="1" applyAlignment="1" applyProtection="1">
      <alignment horizontal="center" wrapText="1"/>
      <protection/>
    </xf>
    <xf numFmtId="3" fontId="96" fillId="0" borderId="32" xfId="0" applyNumberFormat="1" applyFont="1" applyFill="1" applyBorder="1" applyAlignment="1" applyProtection="1">
      <alignment horizontal="right"/>
      <protection/>
    </xf>
    <xf numFmtId="3" fontId="96" fillId="0" borderId="35" xfId="0" applyNumberFormat="1" applyFont="1" applyFill="1" applyBorder="1" applyAlignment="1" applyProtection="1">
      <alignment horizontal="right"/>
      <protection/>
    </xf>
    <xf numFmtId="3" fontId="96" fillId="0" borderId="37" xfId="0" applyNumberFormat="1" applyFont="1" applyFill="1" applyBorder="1" applyAlignment="1" applyProtection="1">
      <alignment horizontal="right"/>
      <protection/>
    </xf>
    <xf numFmtId="3" fontId="96" fillId="0" borderId="65" xfId="0" applyNumberFormat="1" applyFont="1" applyFill="1" applyBorder="1" applyAlignment="1" applyProtection="1">
      <alignment horizontal="right"/>
      <protection/>
    </xf>
    <xf numFmtId="3" fontId="96" fillId="0" borderId="47" xfId="0" applyNumberFormat="1" applyFont="1" applyFill="1" applyBorder="1" applyAlignment="1" applyProtection="1">
      <alignment horizontal="right"/>
      <protection/>
    </xf>
    <xf numFmtId="3" fontId="96" fillId="0" borderId="55" xfId="0" applyNumberFormat="1" applyFont="1" applyFill="1" applyBorder="1" applyAlignment="1" applyProtection="1">
      <alignment horizontal="right"/>
      <protection/>
    </xf>
    <xf numFmtId="3" fontId="96" fillId="0" borderId="68" xfId="0" applyNumberFormat="1" applyFont="1" applyFill="1" applyBorder="1" applyAlignment="1" applyProtection="1">
      <alignment horizontal="right"/>
      <protection/>
    </xf>
    <xf numFmtId="3" fontId="96" fillId="0" borderId="38" xfId="0" applyNumberFormat="1" applyFont="1" applyFill="1" applyBorder="1" applyAlignment="1" applyProtection="1">
      <alignment horizontal="right"/>
      <protection/>
    </xf>
    <xf numFmtId="4" fontId="99" fillId="33" borderId="74" xfId="0" applyNumberFormat="1" applyFont="1" applyFill="1" applyBorder="1" applyAlignment="1" applyProtection="1">
      <alignment horizontal="center"/>
      <protection/>
    </xf>
    <xf numFmtId="4" fontId="99" fillId="33" borderId="52" xfId="0" applyNumberFormat="1" applyFont="1" applyFill="1" applyBorder="1" applyAlignment="1" applyProtection="1">
      <alignment horizontal="center"/>
      <protection/>
    </xf>
    <xf numFmtId="4" fontId="99" fillId="33" borderId="69" xfId="0" applyNumberFormat="1" applyFont="1" applyFill="1" applyBorder="1" applyAlignment="1" applyProtection="1">
      <alignment horizontal="center"/>
      <protection/>
    </xf>
    <xf numFmtId="4" fontId="99" fillId="33" borderId="81" xfId="0" applyNumberFormat="1" applyFont="1" applyFill="1" applyBorder="1" applyAlignment="1" applyProtection="1">
      <alignment wrapText="1"/>
      <protection/>
    </xf>
    <xf numFmtId="4" fontId="106" fillId="33" borderId="82" xfId="0" applyNumberFormat="1" applyFont="1" applyFill="1" applyBorder="1" applyAlignment="1">
      <alignment horizontal="right"/>
    </xf>
    <xf numFmtId="4" fontId="106" fillId="33" borderId="83" xfId="0" applyNumberFormat="1" applyFont="1" applyFill="1" applyBorder="1" applyAlignment="1">
      <alignment horizontal="right"/>
    </xf>
    <xf numFmtId="4" fontId="106" fillId="33" borderId="84" xfId="0" applyNumberFormat="1" applyFont="1" applyFill="1" applyBorder="1" applyAlignment="1">
      <alignment horizontal="right"/>
    </xf>
    <xf numFmtId="4" fontId="106" fillId="0" borderId="74" xfId="0" applyNumberFormat="1" applyFont="1" applyBorder="1" applyAlignment="1">
      <alignment horizontal="right"/>
    </xf>
    <xf numFmtId="196" fontId="46" fillId="48" borderId="52" xfId="61" applyNumberFormat="1" applyFont="1" applyFill="1" applyBorder="1" applyAlignment="1" applyProtection="1">
      <alignment horizontal="center" vertical="center" wrapText="1"/>
      <protection locked="0"/>
    </xf>
    <xf numFmtId="196" fontId="37" fillId="38" borderId="22" xfId="61" applyNumberFormat="1" applyFont="1" applyFill="1" applyBorder="1" applyAlignment="1" applyProtection="1">
      <alignment horizontal="center" wrapText="1"/>
      <protection locked="0"/>
    </xf>
    <xf numFmtId="196" fontId="37" fillId="38" borderId="59" xfId="61" applyNumberFormat="1" applyFont="1" applyFill="1" applyBorder="1" applyAlignment="1" applyProtection="1">
      <alignment horizontal="center" wrapText="1"/>
      <protection locked="0"/>
    </xf>
    <xf numFmtId="196" fontId="37" fillId="49" borderId="75" xfId="61" applyNumberFormat="1" applyFont="1" applyFill="1" applyBorder="1" applyAlignment="1">
      <alignment horizontal="center" vertical="center"/>
      <protection/>
    </xf>
    <xf numFmtId="196" fontId="108" fillId="2" borderId="32" xfId="0" applyNumberFormat="1" applyFont="1" applyFill="1" applyBorder="1" applyAlignment="1" applyProtection="1">
      <alignment horizontal="center"/>
      <protection/>
    </xf>
    <xf numFmtId="196" fontId="108" fillId="2" borderId="68" xfId="0" applyNumberFormat="1" applyFont="1" applyFill="1" applyBorder="1" applyAlignment="1" applyProtection="1">
      <alignment horizontal="center"/>
      <protection/>
    </xf>
    <xf numFmtId="196" fontId="108" fillId="2" borderId="47" xfId="0" applyNumberFormat="1" applyFont="1" applyFill="1" applyBorder="1" applyAlignment="1" applyProtection="1">
      <alignment horizontal="center"/>
      <protection/>
    </xf>
    <xf numFmtId="196" fontId="108" fillId="2" borderId="50" xfId="0" applyNumberFormat="1" applyFont="1" applyFill="1" applyBorder="1" applyAlignment="1" applyProtection="1">
      <alignment horizontal="center"/>
      <protection/>
    </xf>
    <xf numFmtId="196" fontId="108" fillId="2" borderId="55" xfId="0" applyNumberFormat="1" applyFont="1" applyFill="1" applyBorder="1" applyAlignment="1" applyProtection="1">
      <alignment horizontal="center"/>
      <protection/>
    </xf>
    <xf numFmtId="196" fontId="108" fillId="2" borderId="65" xfId="0" applyNumberFormat="1" applyFont="1" applyFill="1" applyBorder="1" applyAlignment="1" applyProtection="1">
      <alignment horizontal="center"/>
      <protection/>
    </xf>
    <xf numFmtId="196" fontId="108" fillId="2" borderId="76" xfId="0" applyNumberFormat="1" applyFont="1" applyFill="1" applyBorder="1" applyAlignment="1" applyProtection="1">
      <alignment horizontal="center" wrapText="1"/>
      <protection/>
    </xf>
    <xf numFmtId="196" fontId="108" fillId="2" borderId="72" xfId="0" applyNumberFormat="1" applyFont="1" applyFill="1" applyBorder="1" applyAlignment="1" applyProtection="1">
      <alignment horizontal="center"/>
      <protection/>
    </xf>
    <xf numFmtId="196" fontId="108" fillId="2" borderId="85" xfId="0" applyNumberFormat="1" applyFont="1" applyFill="1" applyBorder="1" applyAlignment="1" applyProtection="1">
      <alignment horizontal="center"/>
      <protection/>
    </xf>
    <xf numFmtId="196" fontId="108" fillId="2" borderId="76" xfId="0" applyNumberFormat="1" applyFont="1" applyFill="1" applyBorder="1" applyAlignment="1" applyProtection="1">
      <alignment horizontal="center"/>
      <protection/>
    </xf>
    <xf numFmtId="196" fontId="108" fillId="2" borderId="33" xfId="0" applyNumberFormat="1" applyFont="1" applyFill="1" applyBorder="1" applyAlignment="1" applyProtection="1">
      <alignment horizontal="center"/>
      <protection/>
    </xf>
    <xf numFmtId="196" fontId="108" fillId="2" borderId="26" xfId="0" applyNumberFormat="1" applyFont="1" applyFill="1" applyBorder="1" applyAlignment="1" applyProtection="1">
      <alignment horizontal="center"/>
      <protection/>
    </xf>
    <xf numFmtId="196" fontId="108" fillId="2" borderId="52" xfId="0" applyNumberFormat="1" applyFont="1" applyFill="1" applyBorder="1" applyAlignment="1" applyProtection="1">
      <alignment horizontal="center"/>
      <protection/>
    </xf>
    <xf numFmtId="196" fontId="108" fillId="2" borderId="22" xfId="0" applyNumberFormat="1" applyFont="1" applyFill="1" applyBorder="1" applyAlignment="1" applyProtection="1">
      <alignment horizontal="center"/>
      <protection/>
    </xf>
    <xf numFmtId="177" fontId="108" fillId="2" borderId="33" xfId="0" applyNumberFormat="1" applyFont="1" applyFill="1" applyBorder="1" applyAlignment="1" applyProtection="1">
      <alignment horizontal="center"/>
      <protection/>
    </xf>
    <xf numFmtId="177" fontId="108" fillId="2" borderId="22" xfId="0" applyNumberFormat="1" applyFont="1" applyFill="1" applyBorder="1" applyAlignment="1" applyProtection="1">
      <alignment horizontal="center"/>
      <protection/>
    </xf>
    <xf numFmtId="177" fontId="108" fillId="2" borderId="26" xfId="0" applyNumberFormat="1" applyFont="1" applyFill="1" applyBorder="1" applyAlignment="1" applyProtection="1">
      <alignment horizontal="center"/>
      <protection/>
    </xf>
    <xf numFmtId="196" fontId="108" fillId="2" borderId="77" xfId="0" applyNumberFormat="1" applyFont="1" applyFill="1" applyBorder="1" applyAlignment="1" applyProtection="1">
      <alignment horizontal="center"/>
      <protection/>
    </xf>
    <xf numFmtId="196" fontId="109" fillId="38" borderId="22" xfId="0" applyNumberFormat="1" applyFont="1" applyFill="1" applyBorder="1" applyAlignment="1">
      <alignment horizontal="center" wrapText="1"/>
    </xf>
    <xf numFmtId="177" fontId="37" fillId="42" borderId="59" xfId="61" applyNumberFormat="1" applyFont="1" applyFill="1" applyBorder="1" applyAlignment="1" applyProtection="1">
      <alignment horizontal="center"/>
      <protection locked="0"/>
    </xf>
    <xf numFmtId="177" fontId="37" fillId="42" borderId="70" xfId="61" applyNumberFormat="1" applyFont="1" applyFill="1" applyBorder="1" applyAlignment="1" applyProtection="1">
      <alignment horizontal="center"/>
      <protection locked="0"/>
    </xf>
    <xf numFmtId="0" fontId="5" fillId="33" borderId="0" xfId="0" applyFont="1" applyFill="1" applyBorder="1" applyAlignment="1">
      <alignment horizontal="left"/>
    </xf>
    <xf numFmtId="0" fontId="3" fillId="33" borderId="0" xfId="0" applyFont="1" applyFill="1" applyBorder="1" applyAlignment="1">
      <alignment horizontal="center"/>
    </xf>
    <xf numFmtId="0" fontId="96" fillId="0" borderId="0" xfId="0" applyFont="1" applyAlignment="1">
      <alignment/>
    </xf>
    <xf numFmtId="0" fontId="96" fillId="33" borderId="0" xfId="0" applyFont="1" applyFill="1" applyAlignment="1">
      <alignment/>
    </xf>
    <xf numFmtId="0" fontId="5"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96" fillId="33" borderId="0" xfId="0" applyFont="1" applyFill="1" applyAlignment="1">
      <alignment vertical="center"/>
    </xf>
    <xf numFmtId="0" fontId="2" fillId="33" borderId="0" xfId="0" applyFont="1" applyFill="1" applyAlignment="1">
      <alignment vertical="center"/>
    </xf>
    <xf numFmtId="0" fontId="104" fillId="36" borderId="0" xfId="0" applyFont="1" applyFill="1" applyAlignment="1">
      <alignment/>
    </xf>
    <xf numFmtId="0" fontId="96" fillId="36" borderId="0" xfId="0" applyFont="1" applyFill="1" applyAlignment="1">
      <alignment/>
    </xf>
    <xf numFmtId="0" fontId="96" fillId="36" borderId="0" xfId="0" applyFont="1" applyFill="1" applyAlignment="1">
      <alignment vertical="center"/>
    </xf>
    <xf numFmtId="0" fontId="96" fillId="33" borderId="0" xfId="0" applyFont="1" applyFill="1" applyAlignment="1" applyProtection="1">
      <alignment vertical="center"/>
      <protection/>
    </xf>
    <xf numFmtId="0" fontId="96" fillId="33" borderId="0" xfId="0" applyFont="1" applyFill="1" applyAlignment="1" applyProtection="1">
      <alignment vertical="center" wrapText="1"/>
      <protection/>
    </xf>
    <xf numFmtId="0" fontId="96" fillId="33" borderId="0" xfId="0" applyFont="1" applyFill="1" applyAlignment="1" applyProtection="1">
      <alignment horizontal="center" vertical="center" wrapText="1"/>
      <protection/>
    </xf>
    <xf numFmtId="0" fontId="49" fillId="36" borderId="0" xfId="0" applyFont="1" applyFill="1" applyAlignment="1">
      <alignment vertical="top"/>
    </xf>
    <xf numFmtId="0" fontId="5" fillId="33" borderId="0" xfId="0" applyFont="1" applyFill="1" applyAlignment="1">
      <alignment horizontal="left" vertical="center"/>
    </xf>
    <xf numFmtId="0" fontId="5" fillId="33" borderId="10" xfId="0" applyFont="1" applyFill="1" applyBorder="1" applyAlignment="1">
      <alignment horizontal="left" wrapText="1"/>
    </xf>
    <xf numFmtId="0" fontId="5" fillId="33" borderId="12" xfId="0" applyFont="1" applyFill="1" applyBorder="1" applyAlignment="1">
      <alignment horizontal="left" wrapText="1"/>
    </xf>
    <xf numFmtId="0" fontId="3" fillId="6" borderId="10" xfId="0" applyFont="1" applyFill="1" applyBorder="1" applyAlignment="1">
      <alignment horizontal="left" vertical="top" wrapText="1"/>
    </xf>
    <xf numFmtId="0" fontId="3" fillId="6" borderId="13" xfId="0" applyFont="1" applyFill="1" applyBorder="1" applyAlignment="1">
      <alignment horizontal="left" vertical="top" wrapText="1"/>
    </xf>
    <xf numFmtId="0" fontId="8" fillId="0" borderId="21" xfId="0" applyFont="1" applyFill="1" applyBorder="1" applyAlignment="1">
      <alignment horizontal="center"/>
    </xf>
    <xf numFmtId="49" fontId="12" fillId="33" borderId="22" xfId="0" applyNumberFormat="1" applyFont="1" applyFill="1" applyBorder="1" applyAlignment="1">
      <alignment horizontal="left" wrapText="1"/>
    </xf>
    <xf numFmtId="0" fontId="110" fillId="0" borderId="22" xfId="0" applyFont="1" applyBorder="1" applyAlignment="1">
      <alignment wrapText="1"/>
    </xf>
    <xf numFmtId="49" fontId="4" fillId="33" borderId="48" xfId="0" applyNumberFormat="1" applyFont="1" applyFill="1" applyBorder="1" applyAlignment="1">
      <alignment horizontal="left" vertical="center" wrapText="1"/>
    </xf>
    <xf numFmtId="0" fontId="110" fillId="0" borderId="51" xfId="0" applyFont="1" applyBorder="1" applyAlignment="1">
      <alignment wrapText="1"/>
    </xf>
    <xf numFmtId="0" fontId="110" fillId="0" borderId="83" xfId="0" applyFont="1" applyBorder="1" applyAlignment="1">
      <alignment wrapText="1"/>
    </xf>
    <xf numFmtId="0" fontId="4" fillId="33" borderId="22" xfId="0" applyFont="1" applyFill="1" applyBorder="1" applyAlignment="1">
      <alignment horizontal="left" vertical="center" wrapText="1"/>
    </xf>
    <xf numFmtId="0" fontId="4" fillId="33" borderId="22" xfId="0" applyFont="1" applyFill="1" applyBorder="1" applyAlignment="1">
      <alignment horizontal="left" wrapText="1"/>
    </xf>
    <xf numFmtId="0" fontId="12" fillId="33" borderId="10" xfId="61" applyFont="1" applyFill="1" applyBorder="1" applyAlignment="1">
      <alignment horizontal="center" vertical="center" wrapText="1"/>
      <protection/>
    </xf>
    <xf numFmtId="0" fontId="105" fillId="0" borderId="11" xfId="0" applyFont="1" applyBorder="1" applyAlignment="1">
      <alignment horizontal="center" vertical="center" wrapText="1"/>
    </xf>
    <xf numFmtId="0" fontId="105" fillId="0" borderId="12" xfId="0" applyFont="1" applyBorder="1" applyAlignment="1">
      <alignment horizontal="center" vertical="center" wrapText="1"/>
    </xf>
    <xf numFmtId="0" fontId="44" fillId="39" borderId="10" xfId="61" applyFont="1" applyFill="1" applyBorder="1" applyAlignment="1">
      <alignment horizontal="center" vertical="center" wrapText="1"/>
      <protection/>
    </xf>
    <xf numFmtId="0" fontId="44" fillId="39" borderId="19" xfId="61" applyFont="1" applyFill="1" applyBorder="1" applyAlignment="1">
      <alignment horizontal="center" vertical="center" wrapText="1"/>
      <protection/>
    </xf>
    <xf numFmtId="0" fontId="100" fillId="39" borderId="75" xfId="0" applyFont="1" applyFill="1" applyBorder="1" applyAlignment="1">
      <alignment horizontal="left"/>
    </xf>
    <xf numFmtId="0" fontId="100" fillId="39" borderId="74" xfId="0" applyFont="1" applyFill="1" applyBorder="1" applyAlignment="1">
      <alignment horizontal="left"/>
    </xf>
    <xf numFmtId="0" fontId="100" fillId="39" borderId="76" xfId="0" applyFont="1" applyFill="1" applyBorder="1" applyAlignment="1">
      <alignment horizontal="left"/>
    </xf>
    <xf numFmtId="0" fontId="96" fillId="35" borderId="67" xfId="0" applyFont="1" applyFill="1" applyBorder="1" applyAlignment="1">
      <alignment horizontal="center"/>
    </xf>
    <xf numFmtId="0" fontId="96" fillId="35" borderId="68" xfId="0" applyFont="1" applyFill="1" applyBorder="1" applyAlignment="1">
      <alignment horizontal="center"/>
    </xf>
    <xf numFmtId="0" fontId="100" fillId="39" borderId="78" xfId="0" applyFont="1" applyFill="1" applyBorder="1" applyAlignment="1">
      <alignment horizontal="left"/>
    </xf>
    <xf numFmtId="0" fontId="100" fillId="39" borderId="77" xfId="0" applyFont="1" applyFill="1" applyBorder="1" applyAlignment="1">
      <alignment horizontal="left"/>
    </xf>
    <xf numFmtId="0" fontId="100" fillId="39" borderId="43" xfId="0" applyFont="1" applyFill="1" applyBorder="1" applyAlignment="1">
      <alignment horizontal="left"/>
    </xf>
    <xf numFmtId="0" fontId="111" fillId="38" borderId="33" xfId="0" applyFont="1" applyFill="1" applyBorder="1" applyAlignment="1">
      <alignment horizontal="center"/>
    </xf>
    <xf numFmtId="0" fontId="96" fillId="35" borderId="57" xfId="0" applyFont="1" applyFill="1" applyBorder="1" applyAlignment="1">
      <alignment horizontal="left" wrapText="1"/>
    </xf>
    <xf numFmtId="0" fontId="0" fillId="0" borderId="55" xfId="0" applyBorder="1" applyAlignment="1">
      <alignment wrapText="1"/>
    </xf>
    <xf numFmtId="3" fontId="96" fillId="38" borderId="79" xfId="0" applyNumberFormat="1" applyFont="1" applyFill="1" applyBorder="1" applyAlignment="1" applyProtection="1">
      <alignment horizontal="center" vertical="center"/>
      <protection locked="0"/>
    </xf>
    <xf numFmtId="3" fontId="96" fillId="38" borderId="60" xfId="0" applyNumberFormat="1" applyFont="1" applyFill="1" applyBorder="1" applyAlignment="1" applyProtection="1">
      <alignment horizontal="center" vertical="center"/>
      <protection locked="0"/>
    </xf>
    <xf numFmtId="3" fontId="96" fillId="38" borderId="65" xfId="0" applyNumberFormat="1" applyFont="1" applyFill="1" applyBorder="1" applyAlignment="1" applyProtection="1">
      <alignment horizontal="center" vertical="center"/>
      <protection locked="0"/>
    </xf>
    <xf numFmtId="0" fontId="96" fillId="35" borderId="82" xfId="0" applyFont="1" applyFill="1" applyBorder="1" applyAlignment="1">
      <alignment horizontal="center"/>
    </xf>
    <xf numFmtId="0" fontId="96" fillId="35" borderId="72" xfId="0" applyFont="1" applyFill="1" applyBorder="1" applyAlignment="1">
      <alignment horizontal="center"/>
    </xf>
    <xf numFmtId="0" fontId="100" fillId="39" borderId="86" xfId="0" applyFont="1" applyFill="1" applyBorder="1" applyAlignment="1">
      <alignment horizontal="left"/>
    </xf>
    <xf numFmtId="0" fontId="100" fillId="39" borderId="69" xfId="0" applyFont="1" applyFill="1" applyBorder="1" applyAlignment="1">
      <alignment horizontal="left"/>
    </xf>
    <xf numFmtId="0" fontId="100" fillId="39" borderId="85" xfId="0" applyFont="1" applyFill="1" applyBorder="1" applyAlignment="1">
      <alignment horizontal="left"/>
    </xf>
    <xf numFmtId="0" fontId="24" fillId="39" borderId="23" xfId="59" applyFont="1" applyFill="1" applyBorder="1" applyAlignment="1">
      <alignment horizontal="center" vertical="center" wrapText="1"/>
      <protection/>
    </xf>
    <xf numFmtId="0" fontId="112" fillId="39" borderId="21" xfId="0" applyFont="1" applyFill="1" applyBorder="1" applyAlignment="1">
      <alignment vertical="center" wrapText="1"/>
    </xf>
    <xf numFmtId="0" fontId="112" fillId="39" borderId="24" xfId="0" applyFont="1" applyFill="1" applyBorder="1" applyAlignment="1">
      <alignment vertical="center" wrapText="1"/>
    </xf>
    <xf numFmtId="0" fontId="38" fillId="44" borderId="23" xfId="61" applyFont="1" applyFill="1" applyBorder="1" applyAlignment="1">
      <alignment horizontal="center" vertical="center" wrapText="1"/>
      <protection/>
    </xf>
    <xf numFmtId="0" fontId="0" fillId="0" borderId="21" xfId="0" applyBorder="1" applyAlignment="1">
      <alignment horizontal="center" vertical="center" wrapText="1"/>
    </xf>
    <xf numFmtId="0" fontId="19" fillId="33" borderId="22" xfId="0" applyFont="1" applyFill="1" applyBorder="1" applyAlignment="1">
      <alignment horizontal="left" wrapText="1"/>
    </xf>
    <xf numFmtId="3" fontId="96" fillId="38" borderId="48" xfId="0" applyNumberFormat="1" applyFont="1" applyFill="1" applyBorder="1" applyAlignment="1" applyProtection="1">
      <alignment horizontal="center"/>
      <protection locked="0"/>
    </xf>
    <xf numFmtId="3" fontId="96" fillId="38" borderId="51" xfId="0" applyNumberFormat="1" applyFont="1" applyFill="1" applyBorder="1" applyAlignment="1" applyProtection="1">
      <alignment horizontal="center"/>
      <protection locked="0"/>
    </xf>
    <xf numFmtId="3" fontId="96" fillId="38" borderId="47" xfId="0" applyNumberFormat="1" applyFont="1" applyFill="1" applyBorder="1" applyAlignment="1" applyProtection="1">
      <alignment horizontal="center"/>
      <protection locked="0"/>
    </xf>
    <xf numFmtId="0" fontId="41" fillId="46" borderId="67"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68" xfId="0" applyBorder="1" applyAlignment="1">
      <alignment horizontal="center" vertical="center" wrapText="1"/>
    </xf>
    <xf numFmtId="0" fontId="96" fillId="35" borderId="59" xfId="0" applyFont="1" applyFill="1" applyBorder="1" applyAlignment="1">
      <alignment horizontal="center"/>
    </xf>
    <xf numFmtId="0" fontId="96" fillId="35" borderId="70" xfId="0" applyFont="1" applyFill="1" applyBorder="1" applyAlignment="1">
      <alignment horizontal="center"/>
    </xf>
    <xf numFmtId="0" fontId="96" fillId="35" borderId="11" xfId="0" applyFont="1" applyFill="1" applyBorder="1" applyAlignment="1">
      <alignment horizontal="center"/>
    </xf>
    <xf numFmtId="0" fontId="96" fillId="35" borderId="12" xfId="0" applyFont="1" applyFill="1" applyBorder="1" applyAlignment="1">
      <alignment horizontal="center"/>
    </xf>
    <xf numFmtId="0" fontId="96" fillId="35" borderId="26" xfId="0" applyFont="1" applyFill="1" applyBorder="1" applyAlignment="1">
      <alignment horizontal="left" wrapText="1"/>
    </xf>
    <xf numFmtId="0" fontId="0" fillId="0" borderId="39" xfId="0" applyBorder="1" applyAlignment="1">
      <alignment wrapText="1"/>
    </xf>
    <xf numFmtId="0" fontId="96" fillId="35" borderId="30" xfId="0" applyFont="1" applyFill="1" applyBorder="1" applyAlignment="1">
      <alignment horizontal="left" wrapText="1"/>
    </xf>
    <xf numFmtId="0" fontId="0" fillId="0" borderId="15" xfId="0" applyBorder="1" applyAlignment="1">
      <alignment wrapText="1"/>
    </xf>
    <xf numFmtId="0" fontId="96" fillId="35" borderId="84" xfId="0" applyFont="1" applyFill="1" applyBorder="1" applyAlignment="1">
      <alignment horizontal="center"/>
    </xf>
    <xf numFmtId="0" fontId="96" fillId="35" borderId="39" xfId="0" applyFont="1" applyFill="1" applyBorder="1" applyAlignment="1">
      <alignment horizontal="center"/>
    </xf>
    <xf numFmtId="196" fontId="96" fillId="38" borderId="67" xfId="0" applyNumberFormat="1" applyFont="1" applyFill="1" applyBorder="1" applyAlignment="1" applyProtection="1">
      <alignment/>
      <protection locked="0"/>
    </xf>
    <xf numFmtId="0" fontId="0" fillId="0" borderId="87" xfId="0" applyBorder="1" applyAlignment="1">
      <alignment/>
    </xf>
    <xf numFmtId="0" fontId="96" fillId="38" borderId="77" xfId="0" applyFont="1" applyFill="1" applyBorder="1" applyAlignment="1">
      <alignment horizontal="center"/>
    </xf>
    <xf numFmtId="0" fontId="96" fillId="38" borderId="43" xfId="0" applyFont="1" applyFill="1" applyBorder="1" applyAlignment="1">
      <alignment horizontal="center"/>
    </xf>
    <xf numFmtId="0" fontId="8" fillId="8" borderId="44" xfId="0" applyFont="1" applyFill="1" applyBorder="1" applyAlignment="1">
      <alignment horizontal="center" wrapText="1"/>
    </xf>
    <xf numFmtId="0" fontId="8" fillId="8" borderId="27" xfId="0" applyFont="1" applyFill="1" applyBorder="1" applyAlignment="1">
      <alignment horizontal="center" wrapText="1"/>
    </xf>
    <xf numFmtId="0" fontId="100" fillId="2" borderId="23" xfId="0" applyFont="1" applyFill="1" applyBorder="1" applyAlignment="1">
      <alignment horizontal="center"/>
    </xf>
    <xf numFmtId="0" fontId="100" fillId="2" borderId="21" xfId="0" applyFont="1" applyFill="1" applyBorder="1" applyAlignment="1">
      <alignment horizontal="center"/>
    </xf>
    <xf numFmtId="0" fontId="100" fillId="2" borderId="24" xfId="0" applyFont="1" applyFill="1" applyBorder="1" applyAlignment="1">
      <alignment horizontal="center"/>
    </xf>
    <xf numFmtId="0" fontId="4" fillId="33" borderId="10"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2" xfId="0" applyFont="1" applyFill="1" applyBorder="1" applyAlignment="1">
      <alignment horizontal="left" vertical="top" wrapText="1"/>
    </xf>
    <xf numFmtId="0" fontId="37" fillId="33" borderId="86" xfId="0" applyFont="1" applyFill="1" applyBorder="1" applyAlignment="1">
      <alignment vertical="top"/>
    </xf>
    <xf numFmtId="0" fontId="110" fillId="33" borderId="69" xfId="0" applyFont="1" applyFill="1" applyBorder="1" applyAlignment="1">
      <alignment vertical="top"/>
    </xf>
    <xf numFmtId="0" fontId="110" fillId="33" borderId="85" xfId="0" applyFont="1" applyFill="1" applyBorder="1" applyAlignment="1">
      <alignment vertical="top"/>
    </xf>
    <xf numFmtId="0" fontId="99" fillId="33" borderId="27" xfId="0" applyFont="1" applyFill="1" applyBorder="1" applyAlignment="1" applyProtection="1">
      <alignment horizontal="left" vertical="center" wrapText="1"/>
      <protection/>
    </xf>
    <xf numFmtId="0" fontId="0" fillId="0" borderId="27" xfId="0" applyBorder="1" applyAlignment="1">
      <alignment horizontal="left" vertical="center" wrapText="1"/>
    </xf>
    <xf numFmtId="0" fontId="99" fillId="33" borderId="44" xfId="0" applyFont="1" applyFill="1" applyBorder="1" applyAlignment="1" applyProtection="1">
      <alignment horizontal="left" vertical="center" wrapText="1"/>
      <protection/>
    </xf>
    <xf numFmtId="0" fontId="0" fillId="0" borderId="45" xfId="0" applyBorder="1" applyAlignment="1">
      <alignment horizontal="left" vertical="center" wrapText="1"/>
    </xf>
    <xf numFmtId="0" fontId="4" fillId="33" borderId="22" xfId="0" applyFont="1" applyFill="1" applyBorder="1" applyAlignment="1" applyProtection="1">
      <alignment horizontal="left" wrapText="1"/>
      <protection/>
    </xf>
    <xf numFmtId="0" fontId="27" fillId="8" borderId="44" xfId="0" applyFont="1" applyFill="1" applyBorder="1" applyAlignment="1" applyProtection="1">
      <alignment horizontal="center" wrapText="1"/>
      <protection/>
    </xf>
    <xf numFmtId="0" fontId="27" fillId="8" borderId="27" xfId="0" applyFont="1" applyFill="1" applyBorder="1" applyAlignment="1" applyProtection="1">
      <alignment horizontal="center" wrapText="1"/>
      <protection/>
    </xf>
    <xf numFmtId="0" fontId="27" fillId="8" borderId="44" xfId="0" applyFont="1" applyFill="1" applyBorder="1" applyAlignment="1" applyProtection="1">
      <alignment horizontal="center"/>
      <protection/>
    </xf>
    <xf numFmtId="0" fontId="27" fillId="8" borderId="27" xfId="0" applyFont="1" applyFill="1" applyBorder="1" applyAlignment="1" applyProtection="1">
      <alignment horizontal="center"/>
      <protection/>
    </xf>
    <xf numFmtId="0" fontId="113" fillId="2" borderId="21" xfId="0" applyFont="1" applyFill="1" applyBorder="1" applyAlignment="1" applyProtection="1">
      <alignment horizontal="center"/>
      <protection/>
    </xf>
    <xf numFmtId="0" fontId="113" fillId="2" borderId="24" xfId="0" applyFont="1" applyFill="1" applyBorder="1" applyAlignment="1" applyProtection="1">
      <alignment horizontal="center"/>
      <protection/>
    </xf>
    <xf numFmtId="0" fontId="0" fillId="0" borderId="27" xfId="0" applyBorder="1" applyAlignment="1">
      <alignment wrapText="1"/>
    </xf>
    <xf numFmtId="0" fontId="0" fillId="0" borderId="45" xfId="0" applyBorder="1" applyAlignment="1">
      <alignment wrapText="1"/>
    </xf>
    <xf numFmtId="0" fontId="99" fillId="33" borderId="0" xfId="0" applyFont="1" applyFill="1" applyBorder="1" applyAlignment="1" applyProtection="1">
      <alignment horizontal="left" vertical="center" wrapText="1"/>
      <protection/>
    </xf>
    <xf numFmtId="0" fontId="0" fillId="33" borderId="0" xfId="0" applyFill="1" applyBorder="1" applyAlignment="1">
      <alignment horizontal="left" vertical="center" wrapText="1"/>
    </xf>
    <xf numFmtId="0" fontId="99" fillId="33" borderId="45" xfId="0" applyFont="1" applyFill="1" applyBorder="1" applyAlignment="1" applyProtection="1">
      <alignment horizontal="left" vertical="center" wrapText="1"/>
      <protection/>
    </xf>
    <xf numFmtId="0" fontId="0" fillId="33" borderId="0" xfId="0" applyFill="1" applyBorder="1" applyAlignment="1">
      <alignment wrapText="1"/>
    </xf>
    <xf numFmtId="0" fontId="98" fillId="39" borderId="10" xfId="0" applyFont="1" applyFill="1" applyBorder="1" applyAlignment="1" applyProtection="1">
      <alignment horizontal="center" wrapText="1"/>
      <protection/>
    </xf>
    <xf numFmtId="0" fontId="98" fillId="39" borderId="21" xfId="0" applyFont="1" applyFill="1" applyBorder="1" applyAlignment="1" applyProtection="1">
      <alignment horizontal="center" wrapText="1"/>
      <protection/>
    </xf>
    <xf numFmtId="0" fontId="0" fillId="0" borderId="21" xfId="0" applyBorder="1" applyAlignment="1">
      <alignment horizontal="center" wrapText="1"/>
    </xf>
    <xf numFmtId="0" fontId="0" fillId="0" borderId="24" xfId="0" applyBorder="1" applyAlignment="1">
      <alignment horizontal="center" wrapText="1"/>
    </xf>
    <xf numFmtId="0" fontId="4" fillId="6" borderId="23" xfId="0" applyFont="1" applyFill="1" applyBorder="1" applyAlignment="1">
      <alignment horizontal="left" vertical="center" wrapText="1"/>
    </xf>
    <xf numFmtId="0" fontId="4" fillId="6" borderId="21"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5" fillId="33" borderId="88" xfId="0" applyFont="1" applyFill="1" applyBorder="1" applyAlignment="1">
      <alignment horizontal="center" vertical="center" wrapText="1"/>
    </xf>
    <xf numFmtId="0" fontId="5" fillId="33" borderId="89" xfId="0" applyFont="1" applyFill="1" applyBorder="1" applyAlignment="1">
      <alignment horizontal="center" vertical="center" wrapText="1"/>
    </xf>
    <xf numFmtId="0" fontId="5" fillId="33" borderId="90" xfId="0" applyFont="1" applyFill="1" applyBorder="1" applyAlignment="1">
      <alignment horizontal="center" vertical="center" wrapText="1"/>
    </xf>
    <xf numFmtId="0" fontId="3" fillId="33" borderId="0" xfId="0" applyFont="1" applyFill="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_MAU" xfId="60"/>
    <cellStyle name="Normal_Sheet1" xfId="61"/>
    <cellStyle name="Note" xfId="62"/>
    <cellStyle name="Output" xfId="63"/>
    <cellStyle name="Percent" xfId="64"/>
    <cellStyle name="Percent 2" xfId="65"/>
    <cellStyle name="Title" xfId="66"/>
    <cellStyle name="Total" xfId="67"/>
    <cellStyle name="Warning Text" xfId="68"/>
  </cellStyles>
  <dxfs count="7">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Chromium Bath'!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Process Flow'!A1" /><Relationship Id="rId9" Type="http://schemas.openxmlformats.org/officeDocument/2006/relationships/hyperlink" Target="#'Cadmium Cyanide Bath'!A1" /><Relationship Id="rId10" Type="http://schemas.openxmlformats.org/officeDocument/2006/relationships/hyperlink" Target="#'Nickel Bath'!A1" /><Relationship Id="rId11" Type="http://schemas.openxmlformats.org/officeDocument/2006/relationships/hyperlink" Target="#Anodes!A1" /><Relationship Id="rId12" Type="http://schemas.openxmlformats.org/officeDocument/2006/relationships/hyperlink" Target="#'Electroplated Product'!A1" /><Relationship Id="rId13" Type="http://schemas.openxmlformats.org/officeDocument/2006/relationships/hyperlink" Target="#'Output Summary'!A1" /><Relationship Id="rId14" Type="http://schemas.openxmlformats.org/officeDocument/2006/relationships/hyperlink" Target="#'Metal Substrate'!A1"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 Id="rId3" Type="http://schemas.openxmlformats.org/officeDocument/2006/relationships/image" Target="../media/image2.wmf" /><Relationship Id="rId4" Type="http://schemas.openxmlformats.org/officeDocument/2006/relationships/hyperlink" Target="#Calculations!A1" /><Relationship Id="rId5" Type="http://schemas.openxmlformats.org/officeDocument/2006/relationships/hyperlink" Target="#'Chromium Bath'!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Process Flow'!A1" /><Relationship Id="rId9" Type="http://schemas.openxmlformats.org/officeDocument/2006/relationships/hyperlink" Target="#'Cadmium Cyanide Bath'!A1" /><Relationship Id="rId10" Type="http://schemas.openxmlformats.org/officeDocument/2006/relationships/hyperlink" Target="#'Nickel Bath'!A1" /><Relationship Id="rId11" Type="http://schemas.openxmlformats.org/officeDocument/2006/relationships/hyperlink" Target="#Anodes!A1" /><Relationship Id="rId12" Type="http://schemas.openxmlformats.org/officeDocument/2006/relationships/hyperlink" Target="#'Electroplated Product'!A1" /><Relationship Id="rId13" Type="http://schemas.openxmlformats.org/officeDocument/2006/relationships/hyperlink" Target="#'Output Summary'!A1" /><Relationship Id="rId14" Type="http://schemas.openxmlformats.org/officeDocument/2006/relationships/hyperlink" Target="#'Metal Substrate'!A1" /></Relationships>
</file>

<file path=xl/drawings/_rels/drawing1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Chromium Bath'!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Process Flow'!A1" /><Relationship Id="rId9" Type="http://schemas.openxmlformats.org/officeDocument/2006/relationships/hyperlink" Target="#'Cadmium Cyanide Bath'!A1" /><Relationship Id="rId10" Type="http://schemas.openxmlformats.org/officeDocument/2006/relationships/hyperlink" Target="#'Nickel Bath'!A1" /><Relationship Id="rId11" Type="http://schemas.openxmlformats.org/officeDocument/2006/relationships/hyperlink" Target="#Anodes!A1" /><Relationship Id="rId12" Type="http://schemas.openxmlformats.org/officeDocument/2006/relationships/hyperlink" Target="#'Electroplated Product'!A1" /><Relationship Id="rId13" Type="http://schemas.openxmlformats.org/officeDocument/2006/relationships/hyperlink" Target="#'Output Summary'!A1" /><Relationship Id="rId14" Type="http://schemas.openxmlformats.org/officeDocument/2006/relationships/hyperlink" Target="#'Metal Substrate'!A1" /></Relationships>
</file>

<file path=xl/drawings/_rels/drawing2.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image" Target="../media/image2.wmf" /><Relationship Id="rId3" Type="http://schemas.openxmlformats.org/officeDocument/2006/relationships/image" Target="../media/image1.wmf" /><Relationship Id="rId4" Type="http://schemas.openxmlformats.org/officeDocument/2006/relationships/image" Target="../media/image3.wmf" /><Relationship Id="rId5" Type="http://schemas.openxmlformats.org/officeDocument/2006/relationships/hyperlink" Target="#Calculations!A1" /><Relationship Id="rId6" Type="http://schemas.openxmlformats.org/officeDocument/2006/relationships/hyperlink" Target="#'Chromium Bath'!A1" /><Relationship Id="rId7" Type="http://schemas.openxmlformats.org/officeDocument/2006/relationships/hyperlink" Target="#Instructions!A1" /><Relationship Id="rId8" Type="http://schemas.openxmlformats.org/officeDocument/2006/relationships/hyperlink" Target="#References!A1" /><Relationship Id="rId9" Type="http://schemas.openxmlformats.org/officeDocument/2006/relationships/hyperlink" Target="#'Process Flow'!A1" /><Relationship Id="rId10" Type="http://schemas.openxmlformats.org/officeDocument/2006/relationships/hyperlink" Target="#'Cadmium Cyanide Bath'!A1" /><Relationship Id="rId11" Type="http://schemas.openxmlformats.org/officeDocument/2006/relationships/hyperlink" Target="#'Nickel Bath'!A1" /><Relationship Id="rId12" Type="http://schemas.openxmlformats.org/officeDocument/2006/relationships/hyperlink" Target="#Anodes!A1" /><Relationship Id="rId13" Type="http://schemas.openxmlformats.org/officeDocument/2006/relationships/hyperlink" Target="#'Electroplated Product'!A1" /><Relationship Id="rId14" Type="http://schemas.openxmlformats.org/officeDocument/2006/relationships/hyperlink" Target="#'Output Summary'!A1" /><Relationship Id="rId15" Type="http://schemas.openxmlformats.org/officeDocument/2006/relationships/hyperlink" Target="#'Metal Substrate'!A1" /></Relationships>
</file>

<file path=xl/drawings/_rels/drawing3.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Instructions!A1" /><Relationship Id="rId3" Type="http://schemas.openxmlformats.org/officeDocument/2006/relationships/image" Target="../media/image2.wmf" /><Relationship Id="rId4" Type="http://schemas.openxmlformats.org/officeDocument/2006/relationships/image" Target="../media/image1.wmf" /><Relationship Id="rId5" Type="http://schemas.openxmlformats.org/officeDocument/2006/relationships/image" Target="../media/image3.wmf" /><Relationship Id="rId6" Type="http://schemas.openxmlformats.org/officeDocument/2006/relationships/hyperlink" Target="#Calculations!A1" /><Relationship Id="rId7" Type="http://schemas.openxmlformats.org/officeDocument/2006/relationships/hyperlink" Target="#'Chromium Bath'!A1" /><Relationship Id="rId8" Type="http://schemas.openxmlformats.org/officeDocument/2006/relationships/hyperlink" Target="#Instructions!A1" /><Relationship Id="rId9" Type="http://schemas.openxmlformats.org/officeDocument/2006/relationships/hyperlink" Target="#References!A1" /><Relationship Id="rId10" Type="http://schemas.openxmlformats.org/officeDocument/2006/relationships/hyperlink" Target="#'Process Flow'!A1" /><Relationship Id="rId11" Type="http://schemas.openxmlformats.org/officeDocument/2006/relationships/hyperlink" Target="#'Cadmium Cyanide Bath'!A1" /><Relationship Id="rId12" Type="http://schemas.openxmlformats.org/officeDocument/2006/relationships/hyperlink" Target="#'Nickel Bath'!A1" /><Relationship Id="rId13" Type="http://schemas.openxmlformats.org/officeDocument/2006/relationships/hyperlink" Target="#Anodes!A1" /><Relationship Id="rId14" Type="http://schemas.openxmlformats.org/officeDocument/2006/relationships/hyperlink" Target="#'Electroplated Product'!A1" /><Relationship Id="rId15" Type="http://schemas.openxmlformats.org/officeDocument/2006/relationships/hyperlink" Target="#'Output Summary'!A1" /><Relationship Id="rId16" Type="http://schemas.openxmlformats.org/officeDocument/2006/relationships/hyperlink" Target="#'Metal Substrate'!A1"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Chromium Bath'!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Process Flow'!A1" /><Relationship Id="rId9" Type="http://schemas.openxmlformats.org/officeDocument/2006/relationships/hyperlink" Target="#'Cadmium Cyanide Bath'!A1" /><Relationship Id="rId10" Type="http://schemas.openxmlformats.org/officeDocument/2006/relationships/hyperlink" Target="#'Nickel Bath'!A1" /><Relationship Id="rId11" Type="http://schemas.openxmlformats.org/officeDocument/2006/relationships/hyperlink" Target="#Anodes!A1" /><Relationship Id="rId12" Type="http://schemas.openxmlformats.org/officeDocument/2006/relationships/hyperlink" Target="#'Electroplated Product'!A1" /><Relationship Id="rId13" Type="http://schemas.openxmlformats.org/officeDocument/2006/relationships/hyperlink" Target="#'Output Summary'!A1" /><Relationship Id="rId14" Type="http://schemas.openxmlformats.org/officeDocument/2006/relationships/hyperlink" Target="#'Metal Substrate'!A1" /></Relationships>
</file>

<file path=xl/drawings/_rels/drawing5.xml.rels><?xml version="1.0" encoding="utf-8" standalone="yes"?><Relationships xmlns="http://schemas.openxmlformats.org/package/2006/relationships"><Relationship Id="rId1" Type="http://schemas.openxmlformats.org/officeDocument/2006/relationships/hyperlink" Target="#'Input-Output'!A1" /><Relationship Id="rId2" Type="http://schemas.openxmlformats.org/officeDocument/2006/relationships/hyperlink" Target="#Instructions!A1" /><Relationship Id="rId3" Type="http://schemas.openxmlformats.org/officeDocument/2006/relationships/image" Target="../media/image2.wmf" /><Relationship Id="rId4" Type="http://schemas.openxmlformats.org/officeDocument/2006/relationships/image" Target="../media/image1.wmf" /><Relationship Id="rId5" Type="http://schemas.openxmlformats.org/officeDocument/2006/relationships/image" Target="../media/image3.wmf" /><Relationship Id="rId6" Type="http://schemas.openxmlformats.org/officeDocument/2006/relationships/hyperlink" Target="#Calculations!A1" /><Relationship Id="rId7" Type="http://schemas.openxmlformats.org/officeDocument/2006/relationships/hyperlink" Target="#'Chromium Bath'!A1" /><Relationship Id="rId8" Type="http://schemas.openxmlformats.org/officeDocument/2006/relationships/hyperlink" Target="#Instructions!A1" /><Relationship Id="rId9" Type="http://schemas.openxmlformats.org/officeDocument/2006/relationships/hyperlink" Target="#References!A1" /><Relationship Id="rId10" Type="http://schemas.openxmlformats.org/officeDocument/2006/relationships/hyperlink" Target="#'Process Flow'!A1" /><Relationship Id="rId11" Type="http://schemas.openxmlformats.org/officeDocument/2006/relationships/hyperlink" Target="#'Cadmium Cyanide Bath'!A1" /><Relationship Id="rId12" Type="http://schemas.openxmlformats.org/officeDocument/2006/relationships/hyperlink" Target="#'Nickel Bath'!A1" /><Relationship Id="rId13" Type="http://schemas.openxmlformats.org/officeDocument/2006/relationships/hyperlink" Target="#Anodes!A1" /><Relationship Id="rId14" Type="http://schemas.openxmlformats.org/officeDocument/2006/relationships/hyperlink" Target="#'Electroplated Product'!A1" /><Relationship Id="rId15" Type="http://schemas.openxmlformats.org/officeDocument/2006/relationships/hyperlink" Target="#'Output Summary'!A1" /><Relationship Id="rId16" Type="http://schemas.openxmlformats.org/officeDocument/2006/relationships/hyperlink" Target="#'Metal Substrate'!A1"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Chromium Bath'!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Process Flow'!A1" /><Relationship Id="rId9" Type="http://schemas.openxmlformats.org/officeDocument/2006/relationships/hyperlink" Target="#'Cadmium Cyanide Bath'!A1" /><Relationship Id="rId10" Type="http://schemas.openxmlformats.org/officeDocument/2006/relationships/hyperlink" Target="#'Nickel Bath'!A1" /><Relationship Id="rId11" Type="http://schemas.openxmlformats.org/officeDocument/2006/relationships/hyperlink" Target="#Anodes!A1" /><Relationship Id="rId12" Type="http://schemas.openxmlformats.org/officeDocument/2006/relationships/hyperlink" Target="#'Electroplated Product'!A1" /><Relationship Id="rId13" Type="http://schemas.openxmlformats.org/officeDocument/2006/relationships/hyperlink" Target="#'Output Summary'!A1" /><Relationship Id="rId14" Type="http://schemas.openxmlformats.org/officeDocument/2006/relationships/hyperlink" Target="#'Metal Substrate'!A1"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Chromium Bath'!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Process Flow'!A1" /><Relationship Id="rId9" Type="http://schemas.openxmlformats.org/officeDocument/2006/relationships/hyperlink" Target="#'Cadmium Cyanide Bath'!A1" /><Relationship Id="rId10" Type="http://schemas.openxmlformats.org/officeDocument/2006/relationships/hyperlink" Target="#'Nickel Bath'!A1" /><Relationship Id="rId11" Type="http://schemas.openxmlformats.org/officeDocument/2006/relationships/hyperlink" Target="#Anodes!A1" /><Relationship Id="rId12" Type="http://schemas.openxmlformats.org/officeDocument/2006/relationships/hyperlink" Target="#'Electroplated Product'!A1" /><Relationship Id="rId13" Type="http://schemas.openxmlformats.org/officeDocument/2006/relationships/hyperlink" Target="#'Output Summary'!A1" /><Relationship Id="rId14" Type="http://schemas.openxmlformats.org/officeDocument/2006/relationships/hyperlink" Target="#'Metal Substrate'!A1"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Chromium Bath'!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Process Flow'!A1" /><Relationship Id="rId9" Type="http://schemas.openxmlformats.org/officeDocument/2006/relationships/hyperlink" Target="#'Cadmium Cyanide Bath'!A1" /><Relationship Id="rId10" Type="http://schemas.openxmlformats.org/officeDocument/2006/relationships/hyperlink" Target="#'Nickel Bath'!A1" /><Relationship Id="rId11" Type="http://schemas.openxmlformats.org/officeDocument/2006/relationships/hyperlink" Target="#Anodes!A1" /><Relationship Id="rId12" Type="http://schemas.openxmlformats.org/officeDocument/2006/relationships/hyperlink" Target="#'Electroplated Product'!A1" /><Relationship Id="rId13" Type="http://schemas.openxmlformats.org/officeDocument/2006/relationships/hyperlink" Target="#'Output Summary'!A1" /><Relationship Id="rId14" Type="http://schemas.openxmlformats.org/officeDocument/2006/relationships/hyperlink" Target="#'Metal Substrate'!A1" /></Relationships>
</file>

<file path=xl/drawings/_rels/drawing9.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image" Target="../media/image2.wmf" /><Relationship Id="rId3" Type="http://schemas.openxmlformats.org/officeDocument/2006/relationships/image" Target="../media/image1.wmf" /><Relationship Id="rId4" Type="http://schemas.openxmlformats.org/officeDocument/2006/relationships/image" Target="../media/image3.wmf" /><Relationship Id="rId5" Type="http://schemas.openxmlformats.org/officeDocument/2006/relationships/hyperlink" Target="#Calculations!A1" /><Relationship Id="rId6" Type="http://schemas.openxmlformats.org/officeDocument/2006/relationships/hyperlink" Target="#'Chromium Bath'!A1" /><Relationship Id="rId7" Type="http://schemas.openxmlformats.org/officeDocument/2006/relationships/hyperlink" Target="#Instructions!A1" /><Relationship Id="rId8" Type="http://schemas.openxmlformats.org/officeDocument/2006/relationships/hyperlink" Target="#References!A1" /><Relationship Id="rId9" Type="http://schemas.openxmlformats.org/officeDocument/2006/relationships/hyperlink" Target="#'Process Flow'!A1" /><Relationship Id="rId10" Type="http://schemas.openxmlformats.org/officeDocument/2006/relationships/hyperlink" Target="#'Cadmium Cyanide Bath'!A1" /><Relationship Id="rId11" Type="http://schemas.openxmlformats.org/officeDocument/2006/relationships/hyperlink" Target="#'Nickel Bath'!A1" /><Relationship Id="rId12" Type="http://schemas.openxmlformats.org/officeDocument/2006/relationships/hyperlink" Target="#Anodes!A1" /><Relationship Id="rId13" Type="http://schemas.openxmlformats.org/officeDocument/2006/relationships/hyperlink" Target="#'Electroplated Product'!A1" /><Relationship Id="rId14" Type="http://schemas.openxmlformats.org/officeDocument/2006/relationships/hyperlink" Target="#'Output Summary'!A1" /><Relationship Id="rId15" Type="http://schemas.openxmlformats.org/officeDocument/2006/relationships/hyperlink" Target="#'Metal Substrat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4733925</xdr:colOff>
      <xdr:row>47</xdr:row>
      <xdr:rowOff>9525</xdr:rowOff>
    </xdr:from>
    <xdr:to>
      <xdr:col>3</xdr:col>
      <xdr:colOff>4733925</xdr:colOff>
      <xdr:row>49</xdr:row>
      <xdr:rowOff>104775</xdr:rowOff>
    </xdr:to>
    <xdr:pic>
      <xdr:nvPicPr>
        <xdr:cNvPr id="1" name="Picture 13" descr="livegreen_B.wmf"/>
        <xdr:cNvPicPr preferRelativeResize="1">
          <a:picLocks noChangeAspect="1"/>
        </xdr:cNvPicPr>
      </xdr:nvPicPr>
      <xdr:blipFill>
        <a:blip r:embed="rId1"/>
        <a:stretch>
          <a:fillRect/>
        </a:stretch>
      </xdr:blipFill>
      <xdr:spPr>
        <a:xfrm>
          <a:off x="7896225" y="13382625"/>
          <a:ext cx="0" cy="476250"/>
        </a:xfrm>
        <a:prstGeom prst="rect">
          <a:avLst/>
        </a:prstGeom>
        <a:noFill/>
        <a:ln w="9525" cmpd="sng">
          <a:noFill/>
        </a:ln>
      </xdr:spPr>
    </xdr:pic>
    <xdr:clientData/>
  </xdr:twoCellAnchor>
  <xdr:twoCellAnchor editAs="oneCell">
    <xdr:from>
      <xdr:col>1</xdr:col>
      <xdr:colOff>1123950</xdr:colOff>
      <xdr:row>46</xdr:row>
      <xdr:rowOff>142875</xdr:rowOff>
    </xdr:from>
    <xdr:to>
      <xdr:col>3</xdr:col>
      <xdr:colOff>247650</xdr:colOff>
      <xdr:row>49</xdr:row>
      <xdr:rowOff>123825</xdr:rowOff>
    </xdr:to>
    <xdr:pic>
      <xdr:nvPicPr>
        <xdr:cNvPr id="2" name="Picture 11" descr="Toronto647.wmf"/>
        <xdr:cNvPicPr preferRelativeResize="1">
          <a:picLocks noChangeAspect="1"/>
        </xdr:cNvPicPr>
      </xdr:nvPicPr>
      <xdr:blipFill>
        <a:blip r:embed="rId2"/>
        <a:stretch>
          <a:fillRect/>
        </a:stretch>
      </xdr:blipFill>
      <xdr:spPr>
        <a:xfrm>
          <a:off x="1647825" y="13325475"/>
          <a:ext cx="1762125" cy="552450"/>
        </a:xfrm>
        <a:prstGeom prst="rect">
          <a:avLst/>
        </a:prstGeom>
        <a:noFill/>
        <a:ln w="9525" cmpd="sng">
          <a:noFill/>
        </a:ln>
      </xdr:spPr>
    </xdr:pic>
    <xdr:clientData/>
  </xdr:twoCellAnchor>
  <xdr:twoCellAnchor editAs="oneCell">
    <xdr:from>
      <xdr:col>3</xdr:col>
      <xdr:colOff>3952875</xdr:colOff>
      <xdr:row>46</xdr:row>
      <xdr:rowOff>95250</xdr:rowOff>
    </xdr:from>
    <xdr:to>
      <xdr:col>3</xdr:col>
      <xdr:colOff>5438775</xdr:colOff>
      <xdr:row>48</xdr:row>
      <xdr:rowOff>133350</xdr:rowOff>
    </xdr:to>
    <xdr:pic>
      <xdr:nvPicPr>
        <xdr:cNvPr id="3" name="Picture 13" descr="livegreen_B.wmf"/>
        <xdr:cNvPicPr preferRelativeResize="1">
          <a:picLocks noChangeAspect="1"/>
        </xdr:cNvPicPr>
      </xdr:nvPicPr>
      <xdr:blipFill>
        <a:blip r:embed="rId1"/>
        <a:stretch>
          <a:fillRect/>
        </a:stretch>
      </xdr:blipFill>
      <xdr:spPr>
        <a:xfrm>
          <a:off x="7115175" y="13277850"/>
          <a:ext cx="1485900" cy="419100"/>
        </a:xfrm>
        <a:prstGeom prst="rect">
          <a:avLst/>
        </a:prstGeom>
        <a:noFill/>
        <a:ln w="9525" cmpd="sng">
          <a:noFill/>
        </a:ln>
      </xdr:spPr>
    </xdr:pic>
    <xdr:clientData/>
  </xdr:twoCellAnchor>
  <xdr:twoCellAnchor>
    <xdr:from>
      <xdr:col>0</xdr:col>
      <xdr:colOff>0</xdr:colOff>
      <xdr:row>3</xdr:row>
      <xdr:rowOff>247650</xdr:rowOff>
    </xdr:from>
    <xdr:to>
      <xdr:col>1</xdr:col>
      <xdr:colOff>161925</xdr:colOff>
      <xdr:row>5</xdr:row>
      <xdr:rowOff>400050</xdr:rowOff>
    </xdr:to>
    <xdr:grpSp>
      <xdr:nvGrpSpPr>
        <xdr:cNvPr id="4" name="Group 730"/>
        <xdr:cNvGrpSpPr>
          <a:grpSpLocks/>
        </xdr:cNvGrpSpPr>
      </xdr:nvGrpSpPr>
      <xdr:grpSpPr>
        <a:xfrm>
          <a:off x="0" y="1190625"/>
          <a:ext cx="685800" cy="590550"/>
          <a:chOff x="2" y="119"/>
          <a:chExt cx="50" cy="53"/>
        </a:xfrm>
        <a:solidFill>
          <a:srgbClr val="FFFFFF"/>
        </a:solidFill>
      </xdr:grpSpPr>
      <xdr:sp>
        <xdr:nvSpPr>
          <xdr:cNvPr id="5" name="AutoShape 73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Text Box 732"/>
          <xdr:cNvSpPr txBox="1">
            <a:spLocks noChangeArrowheads="1"/>
          </xdr:cNvSpPr>
        </xdr:nvSpPr>
        <xdr:spPr>
          <a:xfrm>
            <a:off x="2" y="137"/>
            <a:ext cx="50" cy="15"/>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editAs="oneCell">
    <xdr:from>
      <xdr:col>2</xdr:col>
      <xdr:colOff>0</xdr:colOff>
      <xdr:row>0</xdr:row>
      <xdr:rowOff>0</xdr:rowOff>
    </xdr:from>
    <xdr:to>
      <xdr:col>3</xdr:col>
      <xdr:colOff>819150</xdr:colOff>
      <xdr:row>0</xdr:row>
      <xdr:rowOff>504825</xdr:rowOff>
    </xdr:to>
    <xdr:pic>
      <xdr:nvPicPr>
        <xdr:cNvPr id="7" name="Picture 14" descr="ChemTRAC final logo.wmf"/>
        <xdr:cNvPicPr preferRelativeResize="1">
          <a:picLocks noChangeAspect="1"/>
        </xdr:cNvPicPr>
      </xdr:nvPicPr>
      <xdr:blipFill>
        <a:blip r:embed="rId3"/>
        <a:stretch>
          <a:fillRect/>
        </a:stretch>
      </xdr:blipFill>
      <xdr:spPr>
        <a:xfrm>
          <a:off x="1752600" y="0"/>
          <a:ext cx="2228850" cy="504825"/>
        </a:xfrm>
        <a:prstGeom prst="rect">
          <a:avLst/>
        </a:prstGeom>
        <a:noFill/>
        <a:ln w="9525" cmpd="sng">
          <a:noFill/>
        </a:ln>
      </xdr:spPr>
    </xdr:pic>
    <xdr:clientData/>
  </xdr:twoCellAnchor>
  <xdr:twoCellAnchor>
    <xdr:from>
      <xdr:col>1</xdr:col>
      <xdr:colOff>0</xdr:colOff>
      <xdr:row>4</xdr:row>
      <xdr:rowOff>76200</xdr:rowOff>
    </xdr:from>
    <xdr:to>
      <xdr:col>1</xdr:col>
      <xdr:colOff>1190625</xdr:colOff>
      <xdr:row>23</xdr:row>
      <xdr:rowOff>76200</xdr:rowOff>
    </xdr:to>
    <xdr:grpSp>
      <xdr:nvGrpSpPr>
        <xdr:cNvPr id="8" name="Group 25"/>
        <xdr:cNvGrpSpPr>
          <a:grpSpLocks/>
        </xdr:cNvGrpSpPr>
      </xdr:nvGrpSpPr>
      <xdr:grpSpPr>
        <a:xfrm>
          <a:off x="523875" y="1323975"/>
          <a:ext cx="1190625" cy="5829300"/>
          <a:chOff x="333375" y="1466850"/>
          <a:chExt cx="1176484" cy="4133850"/>
        </a:xfrm>
        <a:solidFill>
          <a:srgbClr val="FFFFFF"/>
        </a:solidFill>
      </xdr:grpSpPr>
      <xdr:grpSp>
        <xdr:nvGrpSpPr>
          <xdr:cNvPr id="9" name="Group 44"/>
          <xdr:cNvGrpSpPr>
            <a:grpSpLocks/>
          </xdr:cNvGrpSpPr>
        </xdr:nvGrpSpPr>
        <xdr:grpSpPr>
          <a:xfrm>
            <a:off x="333375" y="1466850"/>
            <a:ext cx="1152660" cy="4133850"/>
            <a:chOff x="657225" y="1466850"/>
            <a:chExt cx="1151325" cy="4133850"/>
          </a:xfrm>
          <a:solidFill>
            <a:srgbClr val="FFFFFF"/>
          </a:solidFill>
        </xdr:grpSpPr>
        <xdr:sp>
          <xdr:nvSpPr>
            <xdr:cNvPr id="10" name="Rounded Rectangle 17"/>
            <xdr:cNvSpPr>
              <a:spLocks/>
            </xdr:cNvSpPr>
          </xdr:nvSpPr>
          <xdr:spPr>
            <a:xfrm>
              <a:off x="752209" y="2664633"/>
              <a:ext cx="1014605" cy="276968"/>
            </a:xfrm>
            <a:prstGeom prst="roundRect">
              <a:avLst/>
            </a:prstGeom>
            <a:solidFill>
              <a:srgbClr val="B9CDE5"/>
            </a:solidFill>
            <a:ln w="25400" cmpd="sng">
              <a:solidFill>
                <a:srgbClr val="B9CDE5"/>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1" name="Group 43"/>
            <xdr:cNvGrpSpPr>
              <a:grpSpLocks/>
            </xdr:cNvGrpSpPr>
          </xdr:nvGrpSpPr>
          <xdr:grpSpPr>
            <a:xfrm>
              <a:off x="657225" y="1466850"/>
              <a:ext cx="1151325" cy="4133850"/>
              <a:chOff x="266700" y="1466850"/>
              <a:chExt cx="1151325" cy="4133850"/>
            </a:xfrm>
            <a:solidFill>
              <a:srgbClr val="FFFFFF"/>
            </a:solidFill>
          </xdr:grpSpPr>
          <xdr:sp>
            <xdr:nvSpPr>
              <xdr:cNvPr id="12" name="Rounded Rectangle 15"/>
              <xdr:cNvSpPr>
                <a:spLocks/>
              </xdr:cNvSpPr>
            </xdr:nvSpPr>
            <xdr:spPr>
              <a:xfrm>
                <a:off x="394209" y="1466850"/>
                <a:ext cx="996472" cy="314173"/>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3" name="Group 26"/>
              <xdr:cNvGrpSpPr>
                <a:grpSpLocks/>
              </xdr:cNvGrpSpPr>
            </xdr:nvGrpSpPr>
            <xdr:grpSpPr>
              <a:xfrm>
                <a:off x="342687" y="4524866"/>
                <a:ext cx="1065551" cy="285236"/>
                <a:chOff x="431725" y="2571749"/>
                <a:chExt cx="995900" cy="287021"/>
              </a:xfrm>
              <a:solidFill>
                <a:srgbClr val="FFFFFF"/>
              </a:solidFill>
            </xdr:grpSpPr>
            <xdr:sp>
              <xdr:nvSpPr>
                <xdr:cNvPr id="14" name="Rounded Rectangle 19"/>
                <xdr:cNvSpPr>
                  <a:spLocks/>
                </xdr:cNvSpPr>
              </xdr:nvSpPr>
              <xdr:spPr>
                <a:xfrm>
                  <a:off x="442431" y="2576844"/>
                  <a:ext cx="975484" cy="284868"/>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75">
                  <a:hlinkClick r:id="rId4"/>
                </xdr:cNvPr>
                <xdr:cNvSpPr txBox="1">
                  <a:spLocks noChangeArrowheads="1"/>
                </xdr:cNvSpPr>
              </xdr:nvSpPr>
              <xdr:spPr>
                <a:xfrm>
                  <a:off x="431725" y="2570602"/>
                  <a:ext cx="1002871" cy="284868"/>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grpSp>
          <xdr:grpSp>
            <xdr:nvGrpSpPr>
              <xdr:cNvPr id="16" name="Group 41"/>
              <xdr:cNvGrpSpPr>
                <a:grpSpLocks/>
              </xdr:cNvGrpSpPr>
            </xdr:nvGrpSpPr>
            <xdr:grpSpPr>
              <a:xfrm>
                <a:off x="266700" y="2219211"/>
                <a:ext cx="1108150" cy="343110"/>
                <a:chOff x="304800" y="2190750"/>
                <a:chExt cx="1108075" cy="342899"/>
              </a:xfrm>
              <a:solidFill>
                <a:srgbClr val="FFFFFF"/>
              </a:solidFill>
            </xdr:grpSpPr>
            <xdr:sp>
              <xdr:nvSpPr>
                <xdr:cNvPr id="17" name="Rounded Rectangle 17"/>
                <xdr:cNvSpPr>
                  <a:spLocks/>
                </xdr:cNvSpPr>
              </xdr:nvSpPr>
              <xdr:spPr>
                <a:xfrm>
                  <a:off x="392338" y="2263787"/>
                  <a:ext cx="978153" cy="270976"/>
                </a:xfrm>
                <a:prstGeom prst="roundRect">
                  <a:avLst/>
                </a:prstGeom>
                <a:solidFill>
                  <a:srgbClr val="D7E4BD"/>
                </a:solidFill>
                <a:ln w="25400" cmpd="sng">
                  <a:solidFill>
                    <a:srgbClr val="D7E4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Box 73">
                  <a:hlinkClick r:id="rId5"/>
                </xdr:cNvPr>
                <xdr:cNvSpPr txBox="1">
                  <a:spLocks noChangeArrowheads="1"/>
                </xdr:cNvSpPr>
              </xdr:nvSpPr>
              <xdr:spPr>
                <a:xfrm>
                  <a:off x="304800" y="2194436"/>
                  <a:ext cx="1029402" cy="270976"/>
                </a:xfrm>
                <a:prstGeom prst="rect">
                  <a:avLst/>
                </a:prstGeom>
                <a:noFill/>
                <a:ln w="9525" cmpd="sng">
                  <a:noFill/>
                </a:ln>
              </xdr:spPr>
              <xdr:txBody>
                <a:bodyPr vertOverflow="clip" wrap="square"/>
                <a:p>
                  <a:pPr algn="ctr">
                    <a:defRPr/>
                  </a:pPr>
                  <a:r>
                    <a:rPr lang="en-US" cap="none" sz="1100" b="1" i="0" u="none" baseline="0">
                      <a:solidFill>
                        <a:srgbClr val="000000"/>
                      </a:solidFill>
                    </a:rPr>
                    <a:t>Chromium Bath</a:t>
                  </a:r>
                </a:p>
              </xdr:txBody>
            </xdr:sp>
          </xdr:grpSp>
          <xdr:sp>
            <xdr:nvSpPr>
              <xdr:cNvPr id="19" name="TextBox 52">
                <a:hlinkClick r:id="rId6"/>
              </xdr:cNvPr>
              <xdr:cNvSpPr txBox="1">
                <a:spLocks noChangeArrowheads="1"/>
              </xdr:cNvSpPr>
            </xdr:nvSpPr>
            <xdr:spPr>
              <a:xfrm>
                <a:off x="449185" y="1491653"/>
                <a:ext cx="941784" cy="270767"/>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grpSp>
            <xdr:nvGrpSpPr>
              <xdr:cNvPr id="20" name="Group 18"/>
              <xdr:cNvGrpSpPr>
                <a:grpSpLocks/>
              </xdr:cNvGrpSpPr>
            </xdr:nvGrpSpPr>
            <xdr:grpSpPr>
              <a:xfrm>
                <a:off x="352474" y="4943418"/>
                <a:ext cx="1065551" cy="275934"/>
                <a:chOff x="430666" y="3534831"/>
                <a:chExt cx="1023061" cy="276440"/>
              </a:xfrm>
              <a:solidFill>
                <a:srgbClr val="FFFFFF"/>
              </a:solidFill>
            </xdr:grpSpPr>
            <xdr:sp>
              <xdr:nvSpPr>
                <xdr:cNvPr id="21" name="Rounded Rectangle 20"/>
                <xdr:cNvSpPr>
                  <a:spLocks/>
                </xdr:cNvSpPr>
              </xdr:nvSpPr>
              <xdr:spPr>
                <a:xfrm>
                  <a:off x="446523" y="3536697"/>
                  <a:ext cx="960143" cy="277477"/>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2" name="TextBox 71">
                  <a:hlinkClick r:id="rId7"/>
                </xdr:cNvPr>
                <xdr:cNvSpPr txBox="1">
                  <a:spLocks noChangeArrowheads="1"/>
                </xdr:cNvSpPr>
              </xdr:nvSpPr>
              <xdr:spPr>
                <a:xfrm>
                  <a:off x="432456" y="3536697"/>
                  <a:ext cx="1016155" cy="277477"/>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grpSp>
          <xdr:grpSp>
            <xdr:nvGrpSpPr>
              <xdr:cNvPr id="23" name="Group 24"/>
              <xdr:cNvGrpSpPr>
                <a:grpSpLocks/>
              </xdr:cNvGrpSpPr>
            </xdr:nvGrpSpPr>
            <xdr:grpSpPr>
              <a:xfrm>
                <a:off x="333477" y="5305130"/>
                <a:ext cx="1066703" cy="295570"/>
                <a:chOff x="422275" y="3992033"/>
                <a:chExt cx="1005840" cy="295486"/>
              </a:xfrm>
              <a:solidFill>
                <a:srgbClr val="FFFFFF"/>
              </a:solidFill>
            </xdr:grpSpPr>
            <xdr:sp>
              <xdr:nvSpPr>
                <xdr:cNvPr id="24" name="Rounded Rectangle 20"/>
                <xdr:cNvSpPr>
                  <a:spLocks/>
                </xdr:cNvSpPr>
              </xdr:nvSpPr>
              <xdr:spPr>
                <a:xfrm>
                  <a:off x="448930" y="4003779"/>
                  <a:ext cx="935934" cy="283740"/>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5" name="TextBox 69">
                  <a:hlinkClick r:id="rId8"/>
                </xdr:cNvPr>
                <xdr:cNvSpPr txBox="1">
                  <a:spLocks noChangeArrowheads="1"/>
                </xdr:cNvSpPr>
              </xdr:nvSpPr>
              <xdr:spPr>
                <a:xfrm>
                  <a:off x="422275" y="3984868"/>
                  <a:ext cx="977425" cy="277461"/>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grpSp>
          <xdr:sp>
            <xdr:nvSpPr>
              <xdr:cNvPr id="26" name="TextBox 55">
                <a:hlinkClick r:id="rId9"/>
              </xdr:cNvPr>
              <xdr:cNvSpPr txBox="1">
                <a:spLocks noChangeArrowheads="1"/>
              </xdr:cNvSpPr>
            </xdr:nvSpPr>
            <xdr:spPr>
              <a:xfrm>
                <a:off x="332326" y="2601592"/>
                <a:ext cx="1065839" cy="327608"/>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Cadmium Cyanide</a:t>
                </a:r>
                <a:r>
                  <a:rPr lang="en-US" cap="none" sz="1100" b="1" i="0" u="none" baseline="0">
                    <a:solidFill>
                      <a:srgbClr val="000000"/>
                    </a:solidFill>
                    <a:latin typeface="Times New Roman"/>
                    <a:ea typeface="Times New Roman"/>
                    <a:cs typeface="Times New Roman"/>
                  </a:rPr>
                  <a:t> Bath</a:t>
                </a:r>
              </a:p>
            </xdr:txBody>
          </xdr:sp>
          <xdr:grpSp>
            <xdr:nvGrpSpPr>
              <xdr:cNvPr id="27" name="Group 40"/>
              <xdr:cNvGrpSpPr>
                <a:grpSpLocks/>
              </xdr:cNvGrpSpPr>
            </xdr:nvGrpSpPr>
            <xdr:grpSpPr>
              <a:xfrm>
                <a:off x="310450" y="3004642"/>
                <a:ext cx="1058356" cy="309005"/>
                <a:chOff x="310499" y="3004441"/>
                <a:chExt cx="1058463" cy="308778"/>
              </a:xfrm>
              <a:solidFill>
                <a:srgbClr val="FFFFFF"/>
              </a:solidFill>
            </xdr:grpSpPr>
            <xdr:sp>
              <xdr:nvSpPr>
                <xdr:cNvPr id="28" name="Rounded Rectangle 17"/>
                <xdr:cNvSpPr>
                  <a:spLocks/>
                </xdr:cNvSpPr>
              </xdr:nvSpPr>
              <xdr:spPr>
                <a:xfrm>
                  <a:off x="354425" y="3029684"/>
                  <a:ext cx="1007392" cy="283535"/>
                </a:xfrm>
                <a:prstGeom prst="roundRect">
                  <a:avLst/>
                </a:prstGeom>
                <a:solidFill>
                  <a:srgbClr val="B7DEE8"/>
                </a:solidFill>
                <a:ln w="25400" cmpd="sng">
                  <a:solidFill>
                    <a:srgbClr val="B7DEE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TextBox 67">
                  <a:hlinkClick r:id="rId10"/>
                </xdr:cNvPr>
                <xdr:cNvSpPr txBox="1">
                  <a:spLocks noChangeArrowheads="1"/>
                </xdr:cNvSpPr>
              </xdr:nvSpPr>
              <xdr:spPr>
                <a:xfrm>
                  <a:off x="310499" y="3004441"/>
                  <a:ext cx="1058463" cy="277283"/>
                </a:xfrm>
                <a:prstGeom prst="rect">
                  <a:avLst/>
                </a:prstGeom>
                <a:noFill/>
                <a:ln w="9525" cmpd="sng">
                  <a:noFill/>
                </a:ln>
              </xdr:spPr>
              <xdr:txBody>
                <a:bodyPr vertOverflow="clip" wrap="square"/>
                <a:p>
                  <a:pPr algn="ctr">
                    <a:defRPr/>
                  </a:pPr>
                  <a:r>
                    <a:rPr lang="en-US" cap="none" sz="1100" b="1" i="0" u="none" baseline="0">
                      <a:solidFill>
                        <a:srgbClr val="000000"/>
                      </a:solidFill>
                    </a:rPr>
                    <a:t>Nickel
Bath</a:t>
                  </a:r>
                </a:p>
              </xdr:txBody>
            </xdr:sp>
          </xdr:grpSp>
          <xdr:grpSp>
            <xdr:nvGrpSpPr>
              <xdr:cNvPr id="30" name="Group 39"/>
              <xdr:cNvGrpSpPr>
                <a:grpSpLocks/>
              </xdr:cNvGrpSpPr>
            </xdr:nvGrpSpPr>
            <xdr:grpSpPr>
              <a:xfrm>
                <a:off x="314192" y="3400458"/>
                <a:ext cx="1065551" cy="275934"/>
                <a:chOff x="314275" y="3400425"/>
                <a:chExt cx="1065689" cy="276225"/>
              </a:xfrm>
              <a:solidFill>
                <a:srgbClr val="FFFFFF"/>
              </a:solidFill>
            </xdr:grpSpPr>
            <xdr:sp>
              <xdr:nvSpPr>
                <xdr:cNvPr id="31" name="Rounded Rectangle 17"/>
                <xdr:cNvSpPr>
                  <a:spLocks/>
                </xdr:cNvSpPr>
              </xdr:nvSpPr>
              <xdr:spPr>
                <a:xfrm>
                  <a:off x="347045" y="3407745"/>
                  <a:ext cx="1014536" cy="270977"/>
                </a:xfrm>
                <a:prstGeom prst="roundRect">
                  <a:avLst/>
                </a:prstGeom>
                <a:solidFill>
                  <a:srgbClr val="CCC1DA"/>
                </a:solidFill>
                <a:ln w="25400" cmpd="sng">
                  <a:solidFill>
                    <a:srgbClr val="CCC1D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TextBox 65">
                  <a:hlinkClick r:id="rId11"/>
                </xdr:cNvPr>
                <xdr:cNvSpPr txBox="1">
                  <a:spLocks noChangeArrowheads="1"/>
                </xdr:cNvSpPr>
              </xdr:nvSpPr>
              <xdr:spPr>
                <a:xfrm>
                  <a:off x="317738" y="3407745"/>
                  <a:ext cx="1058496" cy="270977"/>
                </a:xfrm>
                <a:prstGeom prst="rect">
                  <a:avLst/>
                </a:prstGeom>
                <a:noFill/>
                <a:ln w="9525" cmpd="sng">
                  <a:noFill/>
                </a:ln>
              </xdr:spPr>
              <xdr:txBody>
                <a:bodyPr vertOverflow="clip" wrap="square" anchor="ctr"/>
                <a:p>
                  <a:pPr algn="ctr">
                    <a:defRPr/>
                  </a:pPr>
                  <a:r>
                    <a:rPr lang="en-US" cap="none" sz="1100" b="1" i="0" u="none" baseline="0">
                      <a:solidFill>
                        <a:srgbClr val="000000"/>
                      </a:solidFill>
                    </a:rPr>
                    <a:t>Anodes</a:t>
                  </a:r>
                </a:p>
              </xdr:txBody>
            </xdr:sp>
          </xdr:grpSp>
          <xdr:grpSp>
            <xdr:nvGrpSpPr>
              <xdr:cNvPr id="33" name="Group 37"/>
              <xdr:cNvGrpSpPr>
                <a:grpSpLocks/>
              </xdr:cNvGrpSpPr>
            </xdr:nvGrpSpPr>
            <xdr:grpSpPr>
              <a:xfrm>
                <a:off x="295771" y="3735300"/>
                <a:ext cx="1065839" cy="315206"/>
                <a:chOff x="295899" y="3735427"/>
                <a:chExt cx="1065763" cy="315080"/>
              </a:xfrm>
              <a:solidFill>
                <a:srgbClr val="FFFFFF"/>
              </a:solidFill>
            </xdr:grpSpPr>
            <xdr:sp>
              <xdr:nvSpPr>
                <xdr:cNvPr id="34" name="Rounded Rectangle 17"/>
                <xdr:cNvSpPr>
                  <a:spLocks/>
                </xdr:cNvSpPr>
              </xdr:nvSpPr>
              <xdr:spPr>
                <a:xfrm>
                  <a:off x="354250" y="3779538"/>
                  <a:ext cx="1007412" cy="270969"/>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TextBox 63">
                  <a:hlinkClick r:id="rId12"/>
                </xdr:cNvPr>
                <xdr:cNvSpPr txBox="1">
                  <a:spLocks noChangeArrowheads="1"/>
                </xdr:cNvSpPr>
              </xdr:nvSpPr>
              <xdr:spPr>
                <a:xfrm>
                  <a:off x="295899" y="3735427"/>
                  <a:ext cx="1058569" cy="264667"/>
                </a:xfrm>
                <a:prstGeom prst="rect">
                  <a:avLst/>
                </a:prstGeom>
                <a:noFill/>
                <a:ln w="9525" cmpd="sng">
                  <a:noFill/>
                </a:ln>
              </xdr:spPr>
              <xdr:txBody>
                <a:bodyPr vertOverflow="clip" wrap="square"/>
                <a:p>
                  <a:pPr algn="ctr">
                    <a:defRPr/>
                  </a:pPr>
                  <a:r>
                    <a:rPr lang="en-US" cap="none" sz="1100" b="1" i="0" u="none" baseline="0">
                      <a:solidFill>
                        <a:srgbClr val="000000"/>
                      </a:solidFill>
                    </a:rPr>
                    <a:t>Electroplated
Product</a:t>
                  </a:r>
                </a:p>
              </xdr:txBody>
            </xdr:sp>
          </xdr:grpSp>
          <xdr:grpSp>
            <xdr:nvGrpSpPr>
              <xdr:cNvPr id="36" name="Group 38"/>
              <xdr:cNvGrpSpPr>
                <a:grpSpLocks/>
              </xdr:cNvGrpSpPr>
            </xdr:nvGrpSpPr>
            <xdr:grpSpPr>
              <a:xfrm>
                <a:off x="303255" y="4107347"/>
                <a:ext cx="1073035" cy="333808"/>
                <a:chOff x="303199" y="4107221"/>
                <a:chExt cx="1073062" cy="333984"/>
              </a:xfrm>
              <a:solidFill>
                <a:srgbClr val="FFFFFF"/>
              </a:solidFill>
            </xdr:grpSpPr>
            <xdr:sp>
              <xdr:nvSpPr>
                <xdr:cNvPr id="37" name="Rounded Rectangle 17"/>
                <xdr:cNvSpPr>
                  <a:spLocks/>
                </xdr:cNvSpPr>
              </xdr:nvSpPr>
              <xdr:spPr>
                <a:xfrm>
                  <a:off x="361681" y="4163915"/>
                  <a:ext cx="1014580" cy="277290"/>
                </a:xfrm>
                <a:prstGeom prst="roundRect">
                  <a:avLst/>
                </a:prstGeom>
                <a:solidFill>
                  <a:srgbClr val="4A452A"/>
                </a:solidFill>
                <a:ln w="25400"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TextBox 61">
                  <a:hlinkClick r:id="rId13"/>
                </xdr:cNvPr>
                <xdr:cNvSpPr txBox="1">
                  <a:spLocks noChangeArrowheads="1"/>
                </xdr:cNvSpPr>
              </xdr:nvSpPr>
              <xdr:spPr>
                <a:xfrm>
                  <a:off x="303199" y="4107221"/>
                  <a:ext cx="1065819" cy="277290"/>
                </a:xfrm>
                <a:prstGeom prst="rect">
                  <a:avLst/>
                </a:prstGeom>
                <a:noFill/>
                <a:ln w="9525" cmpd="sng">
                  <a:noFill/>
                </a:ln>
              </xdr:spPr>
              <xdr:txBody>
                <a:bodyPr vertOverflow="clip" wrap="square"/>
                <a:p>
                  <a:pPr algn="ctr">
                    <a:defRPr/>
                  </a:pPr>
                  <a:r>
                    <a:rPr lang="en-US" cap="none" sz="1100" b="0" i="0" u="none" baseline="0">
                      <a:solidFill>
                        <a:srgbClr val="FFFFFF"/>
                      </a:solidFill>
                    </a:rPr>
                    <a:t>Output Summary</a:t>
                  </a:r>
                </a:p>
              </xdr:txBody>
            </xdr:sp>
          </xdr:grpSp>
        </xdr:grpSp>
      </xdr:grpSp>
      <xdr:sp>
        <xdr:nvSpPr>
          <xdr:cNvPr id="39" name="Rounded Rectangle 15"/>
          <xdr:cNvSpPr>
            <a:spLocks/>
          </xdr:cNvSpPr>
        </xdr:nvSpPr>
        <xdr:spPr>
          <a:xfrm>
            <a:off x="442788" y="1857499"/>
            <a:ext cx="1006188" cy="361712"/>
          </a:xfrm>
          <a:prstGeom prst="roundRect">
            <a:avLst/>
          </a:prstGeom>
          <a:solidFill>
            <a:srgbClr val="F1F4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40" name="TextBox 46">
            <a:hlinkClick r:id="rId14"/>
          </xdr:cNvPr>
          <xdr:cNvSpPr txBox="1">
            <a:spLocks noChangeArrowheads="1"/>
          </xdr:cNvSpPr>
        </xdr:nvSpPr>
        <xdr:spPr>
          <a:xfrm>
            <a:off x="399258" y="1845097"/>
            <a:ext cx="1110601" cy="276968"/>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Metal</a:t>
            </a:r>
            <a:r>
              <a:rPr lang="en-US" cap="none" sz="1100" b="1" i="0" u="none" baseline="0">
                <a:solidFill>
                  <a:srgbClr val="000000"/>
                </a:solidFill>
                <a:latin typeface="Times New Roman"/>
                <a:ea typeface="Times New Roman"/>
                <a:cs typeface="Times New Roman"/>
              </a:rPr>
              <a:t> Substrate</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4743450</xdr:colOff>
      <xdr:row>25</xdr:row>
      <xdr:rowOff>133350</xdr:rowOff>
    </xdr:from>
    <xdr:to>
      <xdr:col>2</xdr:col>
      <xdr:colOff>6505575</xdr:colOff>
      <xdr:row>28</xdr:row>
      <xdr:rowOff>66675</xdr:rowOff>
    </xdr:to>
    <xdr:pic>
      <xdr:nvPicPr>
        <xdr:cNvPr id="1" name="Picture 26" descr="livegreen_B.wmf"/>
        <xdr:cNvPicPr preferRelativeResize="1">
          <a:picLocks noChangeAspect="1"/>
        </xdr:cNvPicPr>
      </xdr:nvPicPr>
      <xdr:blipFill>
        <a:blip r:embed="rId1"/>
        <a:stretch>
          <a:fillRect/>
        </a:stretch>
      </xdr:blipFill>
      <xdr:spPr>
        <a:xfrm>
          <a:off x="6648450" y="8724900"/>
          <a:ext cx="1762125"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2238375</xdr:colOff>
      <xdr:row>0</xdr:row>
      <xdr:rowOff>504825</xdr:rowOff>
    </xdr:to>
    <xdr:pic>
      <xdr:nvPicPr>
        <xdr:cNvPr id="2" name="Picture 14" descr="ChemTRAC final logo.wmf"/>
        <xdr:cNvPicPr preferRelativeResize="1">
          <a:picLocks noChangeAspect="1"/>
        </xdr:cNvPicPr>
      </xdr:nvPicPr>
      <xdr:blipFill>
        <a:blip r:embed="rId2"/>
        <a:stretch>
          <a:fillRect/>
        </a:stretch>
      </xdr:blipFill>
      <xdr:spPr>
        <a:xfrm>
          <a:off x="1905000" y="0"/>
          <a:ext cx="2238375" cy="504825"/>
        </a:xfrm>
        <a:prstGeom prst="rect">
          <a:avLst/>
        </a:prstGeom>
        <a:noFill/>
        <a:ln w="9525" cmpd="sng">
          <a:noFill/>
        </a:ln>
      </xdr:spPr>
    </xdr:pic>
    <xdr:clientData/>
  </xdr:twoCellAnchor>
  <xdr:twoCellAnchor editAs="oneCell">
    <xdr:from>
      <xdr:col>2</xdr:col>
      <xdr:colOff>9525</xdr:colOff>
      <xdr:row>25</xdr:row>
      <xdr:rowOff>85725</xdr:rowOff>
    </xdr:from>
    <xdr:to>
      <xdr:col>2</xdr:col>
      <xdr:colOff>1828800</xdr:colOff>
      <xdr:row>28</xdr:row>
      <xdr:rowOff>76200</xdr:rowOff>
    </xdr:to>
    <xdr:pic>
      <xdr:nvPicPr>
        <xdr:cNvPr id="3" name="Picture 11" descr="Toronto647.wmf"/>
        <xdr:cNvPicPr preferRelativeResize="1">
          <a:picLocks noChangeAspect="1"/>
        </xdr:cNvPicPr>
      </xdr:nvPicPr>
      <xdr:blipFill>
        <a:blip r:embed="rId3"/>
        <a:stretch>
          <a:fillRect/>
        </a:stretch>
      </xdr:blipFill>
      <xdr:spPr>
        <a:xfrm>
          <a:off x="1914525" y="8677275"/>
          <a:ext cx="1828800" cy="561975"/>
        </a:xfrm>
        <a:prstGeom prst="rect">
          <a:avLst/>
        </a:prstGeom>
        <a:noFill/>
        <a:ln w="9525" cmpd="sng">
          <a:noFill/>
        </a:ln>
      </xdr:spPr>
    </xdr:pic>
    <xdr:clientData/>
  </xdr:twoCellAnchor>
  <xdr:twoCellAnchor>
    <xdr:from>
      <xdr:col>0</xdr:col>
      <xdr:colOff>28575</xdr:colOff>
      <xdr:row>15</xdr:row>
      <xdr:rowOff>104775</xdr:rowOff>
    </xdr:from>
    <xdr:to>
      <xdr:col>1</xdr:col>
      <xdr:colOff>304800</xdr:colOff>
      <xdr:row>17</xdr:row>
      <xdr:rowOff>219075</xdr:rowOff>
    </xdr:to>
    <xdr:grpSp>
      <xdr:nvGrpSpPr>
        <xdr:cNvPr id="4" name="Group 730"/>
        <xdr:cNvGrpSpPr>
          <a:grpSpLocks/>
        </xdr:cNvGrpSpPr>
      </xdr:nvGrpSpPr>
      <xdr:grpSpPr>
        <a:xfrm>
          <a:off x="28575" y="5495925"/>
          <a:ext cx="714375" cy="523875"/>
          <a:chOff x="2" y="119"/>
          <a:chExt cx="45" cy="53"/>
        </a:xfrm>
        <a:solidFill>
          <a:srgbClr val="FFFFFF"/>
        </a:solidFill>
      </xdr:grpSpPr>
      <xdr:sp>
        <xdr:nvSpPr>
          <xdr:cNvPr id="5" name="AutoShape 73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Text Box 732"/>
          <xdr:cNvSpPr txBox="1">
            <a:spLocks noChangeArrowheads="1"/>
          </xdr:cNvSpPr>
        </xdr:nvSpPr>
        <xdr:spPr>
          <a:xfrm>
            <a:off x="3" y="137"/>
            <a:ext cx="41" cy="22"/>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238125</xdr:colOff>
      <xdr:row>3</xdr:row>
      <xdr:rowOff>0</xdr:rowOff>
    </xdr:from>
    <xdr:to>
      <xdr:col>1</xdr:col>
      <xdr:colOff>1390650</xdr:colOff>
      <xdr:row>18</xdr:row>
      <xdr:rowOff>219075</xdr:rowOff>
    </xdr:to>
    <xdr:grpSp>
      <xdr:nvGrpSpPr>
        <xdr:cNvPr id="7" name="Group 37"/>
        <xdr:cNvGrpSpPr>
          <a:grpSpLocks/>
        </xdr:cNvGrpSpPr>
      </xdr:nvGrpSpPr>
      <xdr:grpSpPr>
        <a:xfrm>
          <a:off x="676275" y="1152525"/>
          <a:ext cx="1152525" cy="5162550"/>
          <a:chOff x="333375" y="1466850"/>
          <a:chExt cx="1152525" cy="4133850"/>
        </a:xfrm>
        <a:solidFill>
          <a:srgbClr val="FFFFFF"/>
        </a:solidFill>
      </xdr:grpSpPr>
      <xdr:grpSp>
        <xdr:nvGrpSpPr>
          <xdr:cNvPr id="8" name="Group 44"/>
          <xdr:cNvGrpSpPr>
            <a:grpSpLocks/>
          </xdr:cNvGrpSpPr>
        </xdr:nvGrpSpPr>
        <xdr:grpSpPr>
          <a:xfrm>
            <a:off x="333375" y="1466850"/>
            <a:ext cx="1152525" cy="4133850"/>
            <a:chOff x="657225" y="1466850"/>
            <a:chExt cx="1151325" cy="4133850"/>
          </a:xfrm>
          <a:solidFill>
            <a:srgbClr val="FFFFFF"/>
          </a:solidFill>
        </xdr:grpSpPr>
        <xdr:sp>
          <xdr:nvSpPr>
            <xdr:cNvPr id="9" name="Rounded Rectangle 17"/>
            <xdr:cNvSpPr>
              <a:spLocks/>
            </xdr:cNvSpPr>
          </xdr:nvSpPr>
          <xdr:spPr>
            <a:xfrm>
              <a:off x="753073" y="2665667"/>
              <a:ext cx="1018347" cy="279035"/>
            </a:xfrm>
            <a:prstGeom prst="roundRect">
              <a:avLst/>
            </a:prstGeom>
            <a:solidFill>
              <a:srgbClr val="B9CDE5"/>
            </a:solidFill>
            <a:ln w="25400" cmpd="sng">
              <a:solidFill>
                <a:srgbClr val="B9CDE5"/>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0" name="Group 43"/>
            <xdr:cNvGrpSpPr>
              <a:grpSpLocks/>
            </xdr:cNvGrpSpPr>
          </xdr:nvGrpSpPr>
          <xdr:grpSpPr>
            <a:xfrm>
              <a:off x="657225" y="1466850"/>
              <a:ext cx="1151325" cy="4133850"/>
              <a:chOff x="266700" y="1466850"/>
              <a:chExt cx="1151325" cy="4133850"/>
            </a:xfrm>
            <a:solidFill>
              <a:srgbClr val="FFFFFF"/>
            </a:solidFill>
          </xdr:grpSpPr>
          <xdr:sp>
            <xdr:nvSpPr>
              <xdr:cNvPr id="11" name="Rounded Rectangle 15"/>
              <xdr:cNvSpPr>
                <a:spLocks/>
              </xdr:cNvSpPr>
            </xdr:nvSpPr>
            <xdr:spPr>
              <a:xfrm>
                <a:off x="361972" y="1466850"/>
                <a:ext cx="1028709" cy="314173"/>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 name="Group 26"/>
              <xdr:cNvGrpSpPr>
                <a:grpSpLocks/>
              </xdr:cNvGrpSpPr>
            </xdr:nvGrpSpPr>
            <xdr:grpSpPr>
              <a:xfrm>
                <a:off x="342687" y="4524866"/>
                <a:ext cx="1065551" cy="285236"/>
                <a:chOff x="431725" y="2571749"/>
                <a:chExt cx="995900" cy="287021"/>
              </a:xfrm>
              <a:solidFill>
                <a:srgbClr val="FFFFFF"/>
              </a:solidFill>
            </xdr:grpSpPr>
            <xdr:sp>
              <xdr:nvSpPr>
                <xdr:cNvPr id="13" name="Rounded Rectangle 19"/>
                <xdr:cNvSpPr>
                  <a:spLocks/>
                </xdr:cNvSpPr>
              </xdr:nvSpPr>
              <xdr:spPr>
                <a:xfrm>
                  <a:off x="450149" y="2581579"/>
                  <a:ext cx="958803" cy="280778"/>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4" name="TextBox 89">
                  <a:hlinkClick r:id="rId4"/>
                </xdr:cNvPr>
                <xdr:cNvSpPr txBox="1">
                  <a:spLocks noChangeArrowheads="1"/>
                </xdr:cNvSpPr>
              </xdr:nvSpPr>
              <xdr:spPr>
                <a:xfrm>
                  <a:off x="431725" y="2566871"/>
                  <a:ext cx="1000133" cy="288169"/>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grpSp>
          <xdr:grpSp>
            <xdr:nvGrpSpPr>
              <xdr:cNvPr id="15" name="Group 41"/>
              <xdr:cNvGrpSpPr>
                <a:grpSpLocks/>
              </xdr:cNvGrpSpPr>
            </xdr:nvGrpSpPr>
            <xdr:grpSpPr>
              <a:xfrm>
                <a:off x="266700" y="2219211"/>
                <a:ext cx="1108150" cy="343110"/>
                <a:chOff x="304800" y="2190750"/>
                <a:chExt cx="1108075" cy="342899"/>
              </a:xfrm>
              <a:solidFill>
                <a:srgbClr val="FFFFFF"/>
              </a:solidFill>
            </xdr:grpSpPr>
            <xdr:sp>
              <xdr:nvSpPr>
                <xdr:cNvPr id="16" name="Rounded Rectangle 17"/>
                <xdr:cNvSpPr>
                  <a:spLocks/>
                </xdr:cNvSpPr>
              </xdr:nvSpPr>
              <xdr:spPr>
                <a:xfrm>
                  <a:off x="393446" y="2262073"/>
                  <a:ext cx="1011118" cy="272176"/>
                </a:xfrm>
                <a:prstGeom prst="roundRect">
                  <a:avLst/>
                </a:prstGeom>
                <a:solidFill>
                  <a:srgbClr val="D7E4BD"/>
                </a:solidFill>
                <a:ln w="25400" cmpd="sng">
                  <a:solidFill>
                    <a:srgbClr val="D7E4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TextBox 87">
                  <a:hlinkClick r:id="rId5"/>
                </xdr:cNvPr>
                <xdr:cNvSpPr txBox="1">
                  <a:spLocks noChangeArrowheads="1"/>
                </xdr:cNvSpPr>
              </xdr:nvSpPr>
              <xdr:spPr>
                <a:xfrm>
                  <a:off x="304800" y="2188608"/>
                  <a:ext cx="1062644" cy="272176"/>
                </a:xfrm>
                <a:prstGeom prst="rect">
                  <a:avLst/>
                </a:prstGeom>
                <a:noFill/>
                <a:ln w="9525" cmpd="sng">
                  <a:noFill/>
                </a:ln>
              </xdr:spPr>
              <xdr:txBody>
                <a:bodyPr vertOverflow="clip" wrap="square"/>
                <a:p>
                  <a:pPr algn="ctr">
                    <a:defRPr/>
                  </a:pPr>
                  <a:r>
                    <a:rPr lang="en-US" cap="none" sz="1100" b="1" i="0" u="none" baseline="0">
                      <a:solidFill>
                        <a:srgbClr val="000000"/>
                      </a:solidFill>
                    </a:rPr>
                    <a:t>Chromium Bath</a:t>
                  </a:r>
                </a:p>
              </xdr:txBody>
            </xdr:sp>
          </xdr:grpSp>
          <xdr:sp>
            <xdr:nvSpPr>
              <xdr:cNvPr id="18" name="TextBox 46">
                <a:hlinkClick r:id="rId6"/>
              </xdr:cNvPr>
              <xdr:cNvSpPr txBox="1">
                <a:spLocks noChangeArrowheads="1"/>
              </xdr:cNvSpPr>
            </xdr:nvSpPr>
            <xdr:spPr>
              <a:xfrm>
                <a:off x="325705" y="1481318"/>
                <a:ext cx="1062673" cy="27903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grpSp>
            <xdr:nvGrpSpPr>
              <xdr:cNvPr id="19" name="Group 18"/>
              <xdr:cNvGrpSpPr>
                <a:grpSpLocks/>
              </xdr:cNvGrpSpPr>
            </xdr:nvGrpSpPr>
            <xdr:grpSpPr>
              <a:xfrm>
                <a:off x="352474" y="4943418"/>
                <a:ext cx="1065551" cy="275934"/>
                <a:chOff x="430666" y="3534831"/>
                <a:chExt cx="1023061" cy="276440"/>
              </a:xfrm>
              <a:solidFill>
                <a:srgbClr val="FFFFFF"/>
              </a:solidFill>
            </xdr:grpSpPr>
            <xdr:sp>
              <xdr:nvSpPr>
                <xdr:cNvPr id="20" name="Rounded Rectangle 20"/>
                <xdr:cNvSpPr>
                  <a:spLocks/>
                </xdr:cNvSpPr>
              </xdr:nvSpPr>
              <xdr:spPr>
                <a:xfrm>
                  <a:off x="454708" y="3537388"/>
                  <a:ext cx="956562" cy="272363"/>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85">
                  <a:hlinkClick r:id="rId7"/>
                </xdr:cNvPr>
                <xdr:cNvSpPr txBox="1">
                  <a:spLocks noChangeArrowheads="1"/>
                </xdr:cNvSpPr>
              </xdr:nvSpPr>
              <xdr:spPr>
                <a:xfrm>
                  <a:off x="433479" y="3537388"/>
                  <a:ext cx="1020248" cy="272363"/>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grpSp>
          <xdr:grpSp>
            <xdr:nvGrpSpPr>
              <xdr:cNvPr id="22" name="Group 24"/>
              <xdr:cNvGrpSpPr>
                <a:grpSpLocks/>
              </xdr:cNvGrpSpPr>
            </xdr:nvGrpSpPr>
            <xdr:grpSpPr>
              <a:xfrm>
                <a:off x="333477" y="5305130"/>
                <a:ext cx="1066703" cy="295570"/>
                <a:chOff x="422275" y="3992033"/>
                <a:chExt cx="1005840" cy="295486"/>
              </a:xfrm>
              <a:solidFill>
                <a:srgbClr val="FFFFFF"/>
              </a:solidFill>
            </xdr:grpSpPr>
            <xdr:sp>
              <xdr:nvSpPr>
                <xdr:cNvPr id="23" name="Rounded Rectangle 20"/>
                <xdr:cNvSpPr>
                  <a:spLocks/>
                </xdr:cNvSpPr>
              </xdr:nvSpPr>
              <xdr:spPr>
                <a:xfrm>
                  <a:off x="449936" y="4007768"/>
                  <a:ext cx="960326" cy="279751"/>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4" name="TextBox 83">
                  <a:hlinkClick r:id="rId8"/>
                </xdr:cNvPr>
                <xdr:cNvSpPr txBox="1">
                  <a:spLocks noChangeArrowheads="1"/>
                </xdr:cNvSpPr>
              </xdr:nvSpPr>
              <xdr:spPr>
                <a:xfrm>
                  <a:off x="422275" y="3993067"/>
                  <a:ext cx="1009109" cy="279751"/>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grpSp>
          <xdr:sp>
            <xdr:nvSpPr>
              <xdr:cNvPr id="25" name="TextBox 49">
                <a:hlinkClick r:id="rId9"/>
              </xdr:cNvPr>
              <xdr:cNvSpPr txBox="1">
                <a:spLocks noChangeArrowheads="1"/>
              </xdr:cNvSpPr>
            </xdr:nvSpPr>
            <xdr:spPr>
              <a:xfrm>
                <a:off x="333189" y="2599525"/>
                <a:ext cx="1062673" cy="337942"/>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Cadmium Cyanide</a:t>
                </a:r>
                <a:r>
                  <a:rPr lang="en-US" cap="none" sz="1100" b="1" i="0" u="none" baseline="0">
                    <a:solidFill>
                      <a:srgbClr val="000000"/>
                    </a:solidFill>
                    <a:latin typeface="Times New Roman"/>
                    <a:ea typeface="Times New Roman"/>
                    <a:cs typeface="Times New Roman"/>
                  </a:rPr>
                  <a:t> Bath</a:t>
                </a:r>
              </a:p>
            </xdr:txBody>
          </xdr:sp>
          <xdr:grpSp>
            <xdr:nvGrpSpPr>
              <xdr:cNvPr id="26" name="Group 40"/>
              <xdr:cNvGrpSpPr>
                <a:grpSpLocks/>
              </xdr:cNvGrpSpPr>
            </xdr:nvGrpSpPr>
            <xdr:grpSpPr>
              <a:xfrm>
                <a:off x="295195" y="2952969"/>
                <a:ext cx="1075338" cy="352411"/>
                <a:chOff x="295245" y="2952750"/>
                <a:chExt cx="1075204" cy="352425"/>
              </a:xfrm>
              <a:solidFill>
                <a:srgbClr val="FFFFFF"/>
              </a:solidFill>
            </xdr:grpSpPr>
            <xdr:sp>
              <xdr:nvSpPr>
                <xdr:cNvPr id="27" name="Rounded Rectangle 17"/>
                <xdr:cNvSpPr>
                  <a:spLocks/>
                </xdr:cNvSpPr>
              </xdr:nvSpPr>
              <xdr:spPr>
                <a:xfrm>
                  <a:off x="355188" y="3026231"/>
                  <a:ext cx="1018487" cy="279473"/>
                </a:xfrm>
                <a:prstGeom prst="roundRect">
                  <a:avLst/>
                </a:prstGeom>
                <a:solidFill>
                  <a:srgbClr val="B7DEE8"/>
                </a:solidFill>
                <a:ln w="25400" cmpd="sng">
                  <a:solidFill>
                    <a:srgbClr val="B7DEE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TextBox 81">
                  <a:hlinkClick r:id="rId10"/>
                </xdr:cNvPr>
                <xdr:cNvSpPr txBox="1">
                  <a:spLocks noChangeArrowheads="1"/>
                </xdr:cNvSpPr>
              </xdr:nvSpPr>
              <xdr:spPr>
                <a:xfrm>
                  <a:off x="296320" y="2952750"/>
                  <a:ext cx="1070097" cy="279473"/>
                </a:xfrm>
                <a:prstGeom prst="rect">
                  <a:avLst/>
                </a:prstGeom>
                <a:noFill/>
                <a:ln w="9525" cmpd="sng">
                  <a:noFill/>
                </a:ln>
              </xdr:spPr>
              <xdr:txBody>
                <a:bodyPr vertOverflow="clip" wrap="square"/>
                <a:p>
                  <a:pPr algn="ctr">
                    <a:defRPr/>
                  </a:pPr>
                  <a:r>
                    <a:rPr lang="en-US" cap="none" sz="1100" b="1" i="0" u="none" baseline="0">
                      <a:solidFill>
                        <a:srgbClr val="000000"/>
                      </a:solidFill>
                    </a:rPr>
                    <a:t>Nickel
Bath</a:t>
                  </a:r>
                </a:p>
              </xdr:txBody>
            </xdr:sp>
          </xdr:grpSp>
          <xdr:grpSp>
            <xdr:nvGrpSpPr>
              <xdr:cNvPr id="29" name="Group 39"/>
              <xdr:cNvGrpSpPr>
                <a:grpSpLocks/>
              </xdr:cNvGrpSpPr>
            </xdr:nvGrpSpPr>
            <xdr:grpSpPr>
              <a:xfrm>
                <a:off x="314192" y="3400458"/>
                <a:ext cx="1065551" cy="275934"/>
                <a:chOff x="314275" y="3400425"/>
                <a:chExt cx="1065689" cy="276225"/>
              </a:xfrm>
              <a:solidFill>
                <a:srgbClr val="FFFFFF"/>
              </a:solidFill>
            </xdr:grpSpPr>
            <xdr:sp>
              <xdr:nvSpPr>
                <xdr:cNvPr id="30" name="Rounded Rectangle 17"/>
                <xdr:cNvSpPr>
                  <a:spLocks/>
                </xdr:cNvSpPr>
              </xdr:nvSpPr>
              <xdr:spPr>
                <a:xfrm>
                  <a:off x="340384" y="3401392"/>
                  <a:ext cx="1018532" cy="272151"/>
                </a:xfrm>
                <a:prstGeom prst="roundRect">
                  <a:avLst/>
                </a:prstGeom>
                <a:solidFill>
                  <a:srgbClr val="CCC1DA"/>
                </a:solidFill>
                <a:ln w="25400" cmpd="sng">
                  <a:solidFill>
                    <a:srgbClr val="CCC1D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TextBox 63">
                  <a:hlinkClick r:id="rId11"/>
                </xdr:cNvPr>
                <xdr:cNvSpPr txBox="1">
                  <a:spLocks noChangeArrowheads="1"/>
                </xdr:cNvSpPr>
              </xdr:nvSpPr>
              <xdr:spPr>
                <a:xfrm>
                  <a:off x="314275" y="3401392"/>
                  <a:ext cx="1070218" cy="272151"/>
                </a:xfrm>
                <a:prstGeom prst="rect">
                  <a:avLst/>
                </a:prstGeom>
                <a:noFill/>
                <a:ln w="9525" cmpd="sng">
                  <a:noFill/>
                </a:ln>
              </xdr:spPr>
              <xdr:txBody>
                <a:bodyPr vertOverflow="clip" wrap="square" anchor="ctr"/>
                <a:p>
                  <a:pPr algn="ctr">
                    <a:defRPr/>
                  </a:pPr>
                  <a:r>
                    <a:rPr lang="en-US" cap="none" sz="1100" b="1" i="0" u="none" baseline="0">
                      <a:solidFill>
                        <a:srgbClr val="000000"/>
                      </a:solidFill>
                    </a:rPr>
                    <a:t>Anodes</a:t>
                  </a:r>
                </a:p>
              </xdr:txBody>
            </xdr:sp>
          </xdr:grpSp>
          <xdr:grpSp>
            <xdr:nvGrpSpPr>
              <xdr:cNvPr id="32" name="Group 37"/>
              <xdr:cNvGrpSpPr>
                <a:grpSpLocks/>
              </xdr:cNvGrpSpPr>
            </xdr:nvGrpSpPr>
            <xdr:grpSpPr>
              <a:xfrm>
                <a:off x="295195" y="3696029"/>
                <a:ext cx="1075338" cy="352411"/>
                <a:chOff x="295245" y="3695700"/>
                <a:chExt cx="1075205" cy="352425"/>
              </a:xfrm>
              <a:solidFill>
                <a:srgbClr val="FFFFFF"/>
              </a:solidFill>
            </xdr:grpSpPr>
            <xdr:sp>
              <xdr:nvSpPr>
                <xdr:cNvPr id="33" name="Rounded Rectangle 17"/>
                <xdr:cNvSpPr>
                  <a:spLocks/>
                </xdr:cNvSpPr>
              </xdr:nvSpPr>
              <xdr:spPr>
                <a:xfrm>
                  <a:off x="355188" y="3776493"/>
                  <a:ext cx="1018488" cy="272160"/>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TextBox 61">
                  <a:hlinkClick r:id="rId12"/>
                </xdr:cNvPr>
                <xdr:cNvSpPr txBox="1">
                  <a:spLocks noChangeArrowheads="1"/>
                </xdr:cNvSpPr>
              </xdr:nvSpPr>
              <xdr:spPr>
                <a:xfrm>
                  <a:off x="296320" y="3695700"/>
                  <a:ext cx="1070098" cy="272160"/>
                </a:xfrm>
                <a:prstGeom prst="rect">
                  <a:avLst/>
                </a:prstGeom>
                <a:noFill/>
                <a:ln w="9525" cmpd="sng">
                  <a:noFill/>
                </a:ln>
              </xdr:spPr>
              <xdr:txBody>
                <a:bodyPr vertOverflow="clip" wrap="square"/>
                <a:p>
                  <a:pPr algn="ctr">
                    <a:defRPr/>
                  </a:pPr>
                  <a:r>
                    <a:rPr lang="en-US" cap="none" sz="1100" b="1" i="0" u="none" baseline="0">
                      <a:solidFill>
                        <a:srgbClr val="000000"/>
                      </a:solidFill>
                    </a:rPr>
                    <a:t>Electroplated
Product</a:t>
                  </a:r>
                </a:p>
              </xdr:txBody>
            </xdr:sp>
          </xdr:grpSp>
          <xdr:grpSp>
            <xdr:nvGrpSpPr>
              <xdr:cNvPr id="35" name="Group 38"/>
              <xdr:cNvGrpSpPr>
                <a:grpSpLocks/>
              </xdr:cNvGrpSpPr>
            </xdr:nvGrpSpPr>
            <xdr:grpSpPr>
              <a:xfrm>
                <a:off x="304694" y="4067042"/>
                <a:ext cx="1075338" cy="371013"/>
                <a:chOff x="304760" y="4067175"/>
                <a:chExt cx="1075204" cy="371475"/>
              </a:xfrm>
              <a:solidFill>
                <a:srgbClr val="FFFFFF"/>
              </a:solidFill>
            </xdr:grpSpPr>
            <xdr:sp>
              <xdr:nvSpPr>
                <xdr:cNvPr id="36" name="Rounded Rectangle 17"/>
                <xdr:cNvSpPr>
                  <a:spLocks/>
                </xdr:cNvSpPr>
              </xdr:nvSpPr>
              <xdr:spPr>
                <a:xfrm>
                  <a:off x="362552" y="4166359"/>
                  <a:ext cx="1018487" cy="272198"/>
                </a:xfrm>
                <a:prstGeom prst="roundRect">
                  <a:avLst/>
                </a:prstGeom>
                <a:solidFill>
                  <a:srgbClr val="4A452A"/>
                </a:solidFill>
                <a:ln w="25400"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TextBox 58">
                  <a:hlinkClick r:id="rId13"/>
                </xdr:cNvPr>
                <xdr:cNvSpPr txBox="1">
                  <a:spLocks noChangeArrowheads="1"/>
                </xdr:cNvSpPr>
              </xdr:nvSpPr>
              <xdr:spPr>
                <a:xfrm>
                  <a:off x="304760" y="4070704"/>
                  <a:ext cx="1070097" cy="272198"/>
                </a:xfrm>
                <a:prstGeom prst="rect">
                  <a:avLst/>
                </a:prstGeom>
                <a:noFill/>
                <a:ln w="9525" cmpd="sng">
                  <a:noFill/>
                </a:ln>
              </xdr:spPr>
              <xdr:txBody>
                <a:bodyPr vertOverflow="clip" wrap="square"/>
                <a:p>
                  <a:pPr algn="ctr">
                    <a:defRPr/>
                  </a:pPr>
                  <a:r>
                    <a:rPr lang="en-US" cap="none" sz="1100" b="0" i="0" u="none" baseline="0">
                      <a:solidFill>
                        <a:srgbClr val="FFFFFF"/>
                      </a:solidFill>
                    </a:rPr>
                    <a:t>Output Summary</a:t>
                  </a:r>
                </a:p>
              </xdr:txBody>
            </xdr:sp>
          </xdr:grpSp>
        </xdr:grpSp>
      </xdr:grpSp>
      <xdr:sp>
        <xdr:nvSpPr>
          <xdr:cNvPr id="38" name="Rounded Rectangle 15"/>
          <xdr:cNvSpPr>
            <a:spLocks/>
          </xdr:cNvSpPr>
        </xdr:nvSpPr>
        <xdr:spPr>
          <a:xfrm>
            <a:off x="419238" y="1857499"/>
            <a:ext cx="1029781" cy="371013"/>
          </a:xfrm>
          <a:prstGeom prst="roundRect">
            <a:avLst/>
          </a:prstGeom>
          <a:solidFill>
            <a:srgbClr val="F1F4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9" name="TextBox 40">
            <a:hlinkClick r:id="rId14"/>
          </xdr:cNvPr>
          <xdr:cNvSpPr txBox="1">
            <a:spLocks noChangeArrowheads="1"/>
          </xdr:cNvSpPr>
        </xdr:nvSpPr>
        <xdr:spPr>
          <a:xfrm>
            <a:off x="377747" y="1804792"/>
            <a:ext cx="1071272" cy="287303"/>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Metal</a:t>
            </a:r>
            <a:r>
              <a:rPr lang="en-US" cap="none" sz="1100" b="1" i="0" u="none" baseline="0">
                <a:solidFill>
                  <a:srgbClr val="000000"/>
                </a:solidFill>
                <a:latin typeface="Times New Roman"/>
                <a:ea typeface="Times New Roman"/>
                <a:cs typeface="Times New Roman"/>
              </a:rPr>
              <a:t> Substrate</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15</xdr:row>
      <xdr:rowOff>152400</xdr:rowOff>
    </xdr:from>
    <xdr:to>
      <xdr:col>4</xdr:col>
      <xdr:colOff>542925</xdr:colOff>
      <xdr:row>15</xdr:row>
      <xdr:rowOff>152400</xdr:rowOff>
    </xdr:to>
    <xdr:sp>
      <xdr:nvSpPr>
        <xdr:cNvPr id="1" name="Straight Arrow Connector 29"/>
        <xdr:cNvSpPr>
          <a:spLocks/>
        </xdr:cNvSpPr>
      </xdr:nvSpPr>
      <xdr:spPr>
        <a:xfrm>
          <a:off x="2914650" y="6505575"/>
          <a:ext cx="466725"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342900</xdr:colOff>
      <xdr:row>14</xdr:row>
      <xdr:rowOff>76200</xdr:rowOff>
    </xdr:from>
    <xdr:to>
      <xdr:col>8</xdr:col>
      <xdr:colOff>342900</xdr:colOff>
      <xdr:row>16</xdr:row>
      <xdr:rowOff>9525</xdr:rowOff>
    </xdr:to>
    <xdr:sp>
      <xdr:nvSpPr>
        <xdr:cNvPr id="2" name="Straight Arrow Connector 30"/>
        <xdr:cNvSpPr>
          <a:spLocks/>
        </xdr:cNvSpPr>
      </xdr:nvSpPr>
      <xdr:spPr>
        <a:xfrm rot="16200000">
          <a:off x="5619750" y="6219825"/>
          <a:ext cx="0" cy="552450"/>
        </a:xfrm>
        <a:prstGeom prst="straightConnector1">
          <a:avLst/>
        </a:prstGeom>
        <a:noFill/>
        <a:ln w="349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28575</xdr:colOff>
      <xdr:row>17</xdr:row>
      <xdr:rowOff>47625</xdr:rowOff>
    </xdr:from>
    <xdr:to>
      <xdr:col>3</xdr:col>
      <xdr:colOff>228600</xdr:colOff>
      <xdr:row>20</xdr:row>
      <xdr:rowOff>28575</xdr:rowOff>
    </xdr:to>
    <xdr:pic>
      <xdr:nvPicPr>
        <xdr:cNvPr id="3" name="Picture 11" descr="Toronto647.wmf"/>
        <xdr:cNvPicPr preferRelativeResize="1">
          <a:picLocks noChangeAspect="1"/>
        </xdr:cNvPicPr>
      </xdr:nvPicPr>
      <xdr:blipFill>
        <a:blip r:embed="rId1"/>
        <a:stretch>
          <a:fillRect/>
        </a:stretch>
      </xdr:blipFill>
      <xdr:spPr>
        <a:xfrm>
          <a:off x="466725" y="7000875"/>
          <a:ext cx="1828800" cy="561975"/>
        </a:xfrm>
        <a:prstGeom prst="rect">
          <a:avLst/>
        </a:prstGeom>
        <a:noFill/>
        <a:ln w="9525" cmpd="sng">
          <a:noFill/>
        </a:ln>
      </xdr:spPr>
    </xdr:pic>
    <xdr:clientData/>
  </xdr:twoCellAnchor>
  <xdr:twoCellAnchor editAs="oneCell">
    <xdr:from>
      <xdr:col>12</xdr:col>
      <xdr:colOff>276225</xdr:colOff>
      <xdr:row>17</xdr:row>
      <xdr:rowOff>57150</xdr:rowOff>
    </xdr:from>
    <xdr:to>
      <xdr:col>14</xdr:col>
      <xdr:colOff>542925</xdr:colOff>
      <xdr:row>19</xdr:row>
      <xdr:rowOff>161925</xdr:rowOff>
    </xdr:to>
    <xdr:pic>
      <xdr:nvPicPr>
        <xdr:cNvPr id="4" name="Picture 13" descr="livegreen_B.wmf"/>
        <xdr:cNvPicPr preferRelativeResize="1">
          <a:picLocks noChangeAspect="1"/>
        </xdr:cNvPicPr>
      </xdr:nvPicPr>
      <xdr:blipFill>
        <a:blip r:embed="rId2"/>
        <a:stretch>
          <a:fillRect/>
        </a:stretch>
      </xdr:blipFill>
      <xdr:spPr>
        <a:xfrm>
          <a:off x="8220075" y="7010400"/>
          <a:ext cx="1743075" cy="495300"/>
        </a:xfrm>
        <a:prstGeom prst="rect">
          <a:avLst/>
        </a:prstGeom>
        <a:noFill/>
        <a:ln w="9525" cmpd="sng">
          <a:noFill/>
        </a:ln>
      </xdr:spPr>
    </xdr:pic>
    <xdr:clientData/>
  </xdr:twoCellAnchor>
  <xdr:twoCellAnchor>
    <xdr:from>
      <xdr:col>3</xdr:col>
      <xdr:colOff>390525</xdr:colOff>
      <xdr:row>7</xdr:row>
      <xdr:rowOff>47625</xdr:rowOff>
    </xdr:from>
    <xdr:to>
      <xdr:col>3</xdr:col>
      <xdr:colOff>390525</xdr:colOff>
      <xdr:row>7</xdr:row>
      <xdr:rowOff>419100</xdr:rowOff>
    </xdr:to>
    <xdr:sp>
      <xdr:nvSpPr>
        <xdr:cNvPr id="5" name="Straight Arrow Connector 45"/>
        <xdr:cNvSpPr>
          <a:spLocks/>
        </xdr:cNvSpPr>
      </xdr:nvSpPr>
      <xdr:spPr>
        <a:xfrm rot="16200000">
          <a:off x="2457450" y="3248025"/>
          <a:ext cx="0" cy="371475"/>
        </a:xfrm>
        <a:prstGeom prst="straightConnector1">
          <a:avLst/>
        </a:prstGeom>
        <a:noFill/>
        <a:ln w="349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314325</xdr:colOff>
      <xdr:row>7</xdr:row>
      <xdr:rowOff>47625</xdr:rowOff>
    </xdr:from>
    <xdr:to>
      <xdr:col>5</xdr:col>
      <xdr:colOff>314325</xdr:colOff>
      <xdr:row>7</xdr:row>
      <xdr:rowOff>419100</xdr:rowOff>
    </xdr:to>
    <xdr:sp>
      <xdr:nvSpPr>
        <xdr:cNvPr id="6" name="Straight Arrow Connector 46"/>
        <xdr:cNvSpPr>
          <a:spLocks/>
        </xdr:cNvSpPr>
      </xdr:nvSpPr>
      <xdr:spPr>
        <a:xfrm rot="16200000">
          <a:off x="3762375" y="3248025"/>
          <a:ext cx="0" cy="371475"/>
        </a:xfrm>
        <a:prstGeom prst="straightConnector1">
          <a:avLst/>
        </a:prstGeom>
        <a:noFill/>
        <a:ln w="349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314325</xdr:colOff>
      <xdr:row>7</xdr:row>
      <xdr:rowOff>47625</xdr:rowOff>
    </xdr:from>
    <xdr:to>
      <xdr:col>7</xdr:col>
      <xdr:colOff>314325</xdr:colOff>
      <xdr:row>7</xdr:row>
      <xdr:rowOff>419100</xdr:rowOff>
    </xdr:to>
    <xdr:sp>
      <xdr:nvSpPr>
        <xdr:cNvPr id="7" name="Straight Arrow Connector 47"/>
        <xdr:cNvSpPr>
          <a:spLocks/>
        </xdr:cNvSpPr>
      </xdr:nvSpPr>
      <xdr:spPr>
        <a:xfrm rot="16200000">
          <a:off x="4981575" y="3248025"/>
          <a:ext cx="0" cy="371475"/>
        </a:xfrm>
        <a:prstGeom prst="straightConnector1">
          <a:avLst/>
        </a:prstGeom>
        <a:noFill/>
        <a:ln w="349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304800</xdr:colOff>
      <xdr:row>7</xdr:row>
      <xdr:rowOff>47625</xdr:rowOff>
    </xdr:from>
    <xdr:to>
      <xdr:col>9</xdr:col>
      <xdr:colOff>304800</xdr:colOff>
      <xdr:row>7</xdr:row>
      <xdr:rowOff>419100</xdr:rowOff>
    </xdr:to>
    <xdr:sp>
      <xdr:nvSpPr>
        <xdr:cNvPr id="8" name="Straight Arrow Connector 48"/>
        <xdr:cNvSpPr>
          <a:spLocks/>
        </xdr:cNvSpPr>
      </xdr:nvSpPr>
      <xdr:spPr>
        <a:xfrm rot="16200000">
          <a:off x="6191250" y="3248025"/>
          <a:ext cx="0" cy="371475"/>
        </a:xfrm>
        <a:prstGeom prst="straightConnector1">
          <a:avLst/>
        </a:prstGeom>
        <a:noFill/>
        <a:ln w="349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428625</xdr:colOff>
      <xdr:row>7</xdr:row>
      <xdr:rowOff>47625</xdr:rowOff>
    </xdr:from>
    <xdr:to>
      <xdr:col>11</xdr:col>
      <xdr:colOff>428625</xdr:colOff>
      <xdr:row>7</xdr:row>
      <xdr:rowOff>419100</xdr:rowOff>
    </xdr:to>
    <xdr:sp>
      <xdr:nvSpPr>
        <xdr:cNvPr id="9" name="Straight Arrow Connector 49"/>
        <xdr:cNvSpPr>
          <a:spLocks/>
        </xdr:cNvSpPr>
      </xdr:nvSpPr>
      <xdr:spPr>
        <a:xfrm rot="16200000">
          <a:off x="7534275" y="3248025"/>
          <a:ext cx="0" cy="371475"/>
        </a:xfrm>
        <a:prstGeom prst="straightConnector1">
          <a:avLst/>
        </a:prstGeom>
        <a:noFill/>
        <a:ln w="349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428625</xdr:colOff>
      <xdr:row>7</xdr:row>
      <xdr:rowOff>47625</xdr:rowOff>
    </xdr:from>
    <xdr:to>
      <xdr:col>13</xdr:col>
      <xdr:colOff>428625</xdr:colOff>
      <xdr:row>7</xdr:row>
      <xdr:rowOff>419100</xdr:rowOff>
    </xdr:to>
    <xdr:sp>
      <xdr:nvSpPr>
        <xdr:cNvPr id="10" name="Straight Arrow Connector 50"/>
        <xdr:cNvSpPr>
          <a:spLocks/>
        </xdr:cNvSpPr>
      </xdr:nvSpPr>
      <xdr:spPr>
        <a:xfrm rot="16200000">
          <a:off x="8982075" y="3248025"/>
          <a:ext cx="0" cy="371475"/>
        </a:xfrm>
        <a:prstGeom prst="straightConnector1">
          <a:avLst/>
        </a:prstGeom>
        <a:noFill/>
        <a:ln w="349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57150</xdr:colOff>
      <xdr:row>8</xdr:row>
      <xdr:rowOff>600075</xdr:rowOff>
    </xdr:from>
    <xdr:to>
      <xdr:col>4</xdr:col>
      <xdr:colOff>533400</xdr:colOff>
      <xdr:row>8</xdr:row>
      <xdr:rowOff>600075</xdr:rowOff>
    </xdr:to>
    <xdr:sp>
      <xdr:nvSpPr>
        <xdr:cNvPr id="11" name="Straight Arrow Connector 51"/>
        <xdr:cNvSpPr>
          <a:spLocks/>
        </xdr:cNvSpPr>
      </xdr:nvSpPr>
      <xdr:spPr>
        <a:xfrm>
          <a:off x="2895600" y="4257675"/>
          <a:ext cx="476250"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xdr:colOff>
      <xdr:row>8</xdr:row>
      <xdr:rowOff>600075</xdr:rowOff>
    </xdr:from>
    <xdr:to>
      <xdr:col>6</xdr:col>
      <xdr:colOff>533400</xdr:colOff>
      <xdr:row>8</xdr:row>
      <xdr:rowOff>600075</xdr:rowOff>
    </xdr:to>
    <xdr:sp>
      <xdr:nvSpPr>
        <xdr:cNvPr id="12" name="Straight Arrow Connector 52"/>
        <xdr:cNvSpPr>
          <a:spLocks/>
        </xdr:cNvSpPr>
      </xdr:nvSpPr>
      <xdr:spPr>
        <a:xfrm>
          <a:off x="4114800" y="4257675"/>
          <a:ext cx="476250"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57150</xdr:colOff>
      <xdr:row>8</xdr:row>
      <xdr:rowOff>600075</xdr:rowOff>
    </xdr:from>
    <xdr:to>
      <xdr:col>8</xdr:col>
      <xdr:colOff>533400</xdr:colOff>
      <xdr:row>8</xdr:row>
      <xdr:rowOff>600075</xdr:rowOff>
    </xdr:to>
    <xdr:sp>
      <xdr:nvSpPr>
        <xdr:cNvPr id="13" name="Straight Arrow Connector 53"/>
        <xdr:cNvSpPr>
          <a:spLocks/>
        </xdr:cNvSpPr>
      </xdr:nvSpPr>
      <xdr:spPr>
        <a:xfrm>
          <a:off x="5334000" y="4257675"/>
          <a:ext cx="476250"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xdr:colOff>
      <xdr:row>8</xdr:row>
      <xdr:rowOff>600075</xdr:rowOff>
    </xdr:from>
    <xdr:to>
      <xdr:col>11</xdr:col>
      <xdr:colOff>0</xdr:colOff>
      <xdr:row>8</xdr:row>
      <xdr:rowOff>600075</xdr:rowOff>
    </xdr:to>
    <xdr:sp>
      <xdr:nvSpPr>
        <xdr:cNvPr id="14" name="Straight Arrow Connector 54"/>
        <xdr:cNvSpPr>
          <a:spLocks/>
        </xdr:cNvSpPr>
      </xdr:nvSpPr>
      <xdr:spPr>
        <a:xfrm>
          <a:off x="6524625" y="4257675"/>
          <a:ext cx="581025"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8</xdr:row>
      <xdr:rowOff>600075</xdr:rowOff>
    </xdr:from>
    <xdr:to>
      <xdr:col>12</xdr:col>
      <xdr:colOff>533400</xdr:colOff>
      <xdr:row>8</xdr:row>
      <xdr:rowOff>600075</xdr:rowOff>
    </xdr:to>
    <xdr:sp>
      <xdr:nvSpPr>
        <xdr:cNvPr id="15" name="Straight Arrow Connector 55"/>
        <xdr:cNvSpPr>
          <a:spLocks/>
        </xdr:cNvSpPr>
      </xdr:nvSpPr>
      <xdr:spPr>
        <a:xfrm>
          <a:off x="8010525" y="4257675"/>
          <a:ext cx="466725"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438150</xdr:colOff>
      <xdr:row>9</xdr:row>
      <xdr:rowOff>9525</xdr:rowOff>
    </xdr:from>
    <xdr:to>
      <xdr:col>13</xdr:col>
      <xdr:colOff>447675</xdr:colOff>
      <xdr:row>10</xdr:row>
      <xdr:rowOff>9525</xdr:rowOff>
    </xdr:to>
    <xdr:sp>
      <xdr:nvSpPr>
        <xdr:cNvPr id="16" name="Straight Arrow Connector 56"/>
        <xdr:cNvSpPr>
          <a:spLocks/>
        </xdr:cNvSpPr>
      </xdr:nvSpPr>
      <xdr:spPr>
        <a:xfrm rot="5400000">
          <a:off x="8991600" y="4476750"/>
          <a:ext cx="9525" cy="45720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12</xdr:row>
      <xdr:rowOff>57150</xdr:rowOff>
    </xdr:from>
    <xdr:to>
      <xdr:col>1</xdr:col>
      <xdr:colOff>200025</xdr:colOff>
      <xdr:row>15</xdr:row>
      <xdr:rowOff>28575</xdr:rowOff>
    </xdr:to>
    <xdr:grpSp>
      <xdr:nvGrpSpPr>
        <xdr:cNvPr id="17" name="Group 730"/>
        <xdr:cNvGrpSpPr>
          <a:grpSpLocks/>
        </xdr:cNvGrpSpPr>
      </xdr:nvGrpSpPr>
      <xdr:grpSpPr>
        <a:xfrm>
          <a:off x="28575" y="5791200"/>
          <a:ext cx="609600" cy="590550"/>
          <a:chOff x="2" y="119"/>
          <a:chExt cx="45" cy="53"/>
        </a:xfrm>
        <a:solidFill>
          <a:srgbClr val="FFFFFF"/>
        </a:solidFill>
      </xdr:grpSpPr>
      <xdr:sp>
        <xdr:nvSpPr>
          <xdr:cNvPr id="18" name="AutoShape 73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Text Box 732"/>
          <xdr:cNvSpPr txBox="1">
            <a:spLocks noChangeArrowheads="1"/>
          </xdr:cNvSpPr>
        </xdr:nvSpPr>
        <xdr:spPr>
          <a:xfrm>
            <a:off x="5" y="139"/>
            <a:ext cx="41" cy="16"/>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editAs="oneCell">
    <xdr:from>
      <xdr:col>2</xdr:col>
      <xdr:colOff>0</xdr:colOff>
      <xdr:row>0</xdr:row>
      <xdr:rowOff>0</xdr:rowOff>
    </xdr:from>
    <xdr:to>
      <xdr:col>6</xdr:col>
      <xdr:colOff>276225</xdr:colOff>
      <xdr:row>1</xdr:row>
      <xdr:rowOff>19050</xdr:rowOff>
    </xdr:to>
    <xdr:pic>
      <xdr:nvPicPr>
        <xdr:cNvPr id="20" name="Picture 14" descr="ChemTRAC final logo.wmf"/>
        <xdr:cNvPicPr preferRelativeResize="1">
          <a:picLocks noChangeAspect="0"/>
        </xdr:cNvPicPr>
      </xdr:nvPicPr>
      <xdr:blipFill>
        <a:blip r:embed="rId3"/>
        <a:stretch>
          <a:fillRect/>
        </a:stretch>
      </xdr:blipFill>
      <xdr:spPr>
        <a:xfrm>
          <a:off x="1828800" y="0"/>
          <a:ext cx="2505075" cy="561975"/>
        </a:xfrm>
        <a:prstGeom prst="rect">
          <a:avLst/>
        </a:prstGeom>
        <a:noFill/>
        <a:ln w="9525" cmpd="sng">
          <a:noFill/>
        </a:ln>
      </xdr:spPr>
    </xdr:pic>
    <xdr:clientData/>
  </xdr:twoCellAnchor>
  <xdr:twoCellAnchor>
    <xdr:from>
      <xdr:col>1</xdr:col>
      <xdr:colOff>152400</xdr:colOff>
      <xdr:row>3</xdr:row>
      <xdr:rowOff>0</xdr:rowOff>
    </xdr:from>
    <xdr:to>
      <xdr:col>1</xdr:col>
      <xdr:colOff>1304925</xdr:colOff>
      <xdr:row>14</xdr:row>
      <xdr:rowOff>85725</xdr:rowOff>
    </xdr:to>
    <xdr:grpSp>
      <xdr:nvGrpSpPr>
        <xdr:cNvPr id="21" name="Group 57"/>
        <xdr:cNvGrpSpPr>
          <a:grpSpLocks/>
        </xdr:cNvGrpSpPr>
      </xdr:nvGrpSpPr>
      <xdr:grpSpPr>
        <a:xfrm>
          <a:off x="590550" y="1095375"/>
          <a:ext cx="1143000" cy="5133975"/>
          <a:chOff x="333375" y="1466850"/>
          <a:chExt cx="1152525" cy="4133850"/>
        </a:xfrm>
        <a:solidFill>
          <a:srgbClr val="FFFFFF"/>
        </a:solidFill>
      </xdr:grpSpPr>
      <xdr:grpSp>
        <xdr:nvGrpSpPr>
          <xdr:cNvPr id="22" name="Group 44"/>
          <xdr:cNvGrpSpPr>
            <a:grpSpLocks/>
          </xdr:cNvGrpSpPr>
        </xdr:nvGrpSpPr>
        <xdr:grpSpPr>
          <a:xfrm>
            <a:off x="333375" y="1466850"/>
            <a:ext cx="1152525" cy="4133850"/>
            <a:chOff x="657225" y="1466850"/>
            <a:chExt cx="1151325" cy="4133850"/>
          </a:xfrm>
          <a:solidFill>
            <a:srgbClr val="FFFFFF"/>
          </a:solidFill>
        </xdr:grpSpPr>
        <xdr:sp>
          <xdr:nvSpPr>
            <xdr:cNvPr id="23" name="Rounded Rectangle 17"/>
            <xdr:cNvSpPr>
              <a:spLocks/>
            </xdr:cNvSpPr>
          </xdr:nvSpPr>
          <xdr:spPr>
            <a:xfrm>
              <a:off x="753648" y="2668767"/>
              <a:ext cx="1017483" cy="270767"/>
            </a:xfrm>
            <a:prstGeom prst="roundRect">
              <a:avLst/>
            </a:prstGeom>
            <a:solidFill>
              <a:srgbClr val="B9CDE5"/>
            </a:solidFill>
            <a:ln w="25400" cmpd="sng">
              <a:solidFill>
                <a:srgbClr val="B9CDE5"/>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4" name="Group 43"/>
            <xdr:cNvGrpSpPr>
              <a:grpSpLocks/>
            </xdr:cNvGrpSpPr>
          </xdr:nvGrpSpPr>
          <xdr:grpSpPr>
            <a:xfrm>
              <a:off x="657225" y="1466850"/>
              <a:ext cx="1151325" cy="4133850"/>
              <a:chOff x="266700" y="1466850"/>
              <a:chExt cx="1151325" cy="4133850"/>
            </a:xfrm>
            <a:solidFill>
              <a:srgbClr val="FFFFFF"/>
            </a:solidFill>
          </xdr:grpSpPr>
          <xdr:sp>
            <xdr:nvSpPr>
              <xdr:cNvPr id="25" name="Rounded Rectangle 15"/>
              <xdr:cNvSpPr>
                <a:spLocks/>
              </xdr:cNvSpPr>
            </xdr:nvSpPr>
            <xdr:spPr>
              <a:xfrm>
                <a:off x="361972" y="1466850"/>
                <a:ext cx="1028709" cy="314173"/>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6" name="Group 26"/>
              <xdr:cNvGrpSpPr>
                <a:grpSpLocks/>
              </xdr:cNvGrpSpPr>
            </xdr:nvGrpSpPr>
            <xdr:grpSpPr>
              <a:xfrm>
                <a:off x="342687" y="4524866"/>
                <a:ext cx="1065551" cy="285236"/>
                <a:chOff x="431725" y="2571749"/>
                <a:chExt cx="995900" cy="287021"/>
              </a:xfrm>
              <a:solidFill>
                <a:srgbClr val="FFFFFF"/>
              </a:solidFill>
            </xdr:grpSpPr>
            <xdr:sp>
              <xdr:nvSpPr>
                <xdr:cNvPr id="27" name="Rounded Rectangle 19"/>
                <xdr:cNvSpPr>
                  <a:spLocks/>
                </xdr:cNvSpPr>
              </xdr:nvSpPr>
              <xdr:spPr>
                <a:xfrm>
                  <a:off x="450896" y="2577992"/>
                  <a:ext cx="957807" cy="279774"/>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8" name="TextBox 92">
                  <a:hlinkClick r:id="rId4"/>
                </xdr:cNvPr>
                <xdr:cNvSpPr txBox="1">
                  <a:spLocks noChangeArrowheads="1"/>
                </xdr:cNvSpPr>
              </xdr:nvSpPr>
              <xdr:spPr>
                <a:xfrm>
                  <a:off x="431725" y="2570674"/>
                  <a:ext cx="999635" cy="279774"/>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grpSp>
          <xdr:grpSp>
            <xdr:nvGrpSpPr>
              <xdr:cNvPr id="29" name="Group 41"/>
              <xdr:cNvGrpSpPr>
                <a:grpSpLocks/>
              </xdr:cNvGrpSpPr>
            </xdr:nvGrpSpPr>
            <xdr:grpSpPr>
              <a:xfrm>
                <a:off x="266700" y="2219211"/>
                <a:ext cx="1108150" cy="343110"/>
                <a:chOff x="304800" y="2190750"/>
                <a:chExt cx="1108075" cy="342899"/>
              </a:xfrm>
              <a:solidFill>
                <a:srgbClr val="FFFFFF"/>
              </a:solidFill>
            </xdr:grpSpPr>
            <xdr:sp>
              <xdr:nvSpPr>
                <xdr:cNvPr id="30" name="Rounded Rectangle 17"/>
                <xdr:cNvSpPr>
                  <a:spLocks/>
                </xdr:cNvSpPr>
              </xdr:nvSpPr>
              <xdr:spPr>
                <a:xfrm>
                  <a:off x="394000" y="2259158"/>
                  <a:ext cx="1010287" cy="271233"/>
                </a:xfrm>
                <a:prstGeom prst="roundRect">
                  <a:avLst/>
                </a:prstGeom>
                <a:solidFill>
                  <a:srgbClr val="D7E4BD"/>
                </a:solidFill>
                <a:ln w="25400" cmpd="sng">
                  <a:solidFill>
                    <a:srgbClr val="D7E4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TextBox 90">
                  <a:hlinkClick r:id="rId5"/>
                </xdr:cNvPr>
                <xdr:cNvSpPr txBox="1">
                  <a:spLocks noChangeArrowheads="1"/>
                </xdr:cNvSpPr>
              </xdr:nvSpPr>
              <xdr:spPr>
                <a:xfrm>
                  <a:off x="304800" y="2193236"/>
                  <a:ext cx="1062090" cy="271233"/>
                </a:xfrm>
                <a:prstGeom prst="rect">
                  <a:avLst/>
                </a:prstGeom>
                <a:noFill/>
                <a:ln w="9525" cmpd="sng">
                  <a:noFill/>
                </a:ln>
              </xdr:spPr>
              <xdr:txBody>
                <a:bodyPr vertOverflow="clip" wrap="square"/>
                <a:p>
                  <a:pPr algn="ctr">
                    <a:defRPr/>
                  </a:pPr>
                  <a:r>
                    <a:rPr lang="en-US" cap="none" sz="1100" b="1" i="0" u="none" baseline="0">
                      <a:solidFill>
                        <a:srgbClr val="000000"/>
                      </a:solidFill>
                    </a:rPr>
                    <a:t>Chromium Bath</a:t>
                  </a:r>
                </a:p>
              </xdr:txBody>
            </xdr:sp>
          </xdr:grpSp>
          <xdr:sp>
            <xdr:nvSpPr>
              <xdr:cNvPr id="32" name="TextBox 66">
                <a:hlinkClick r:id="rId6"/>
              </xdr:cNvPr>
              <xdr:cNvSpPr txBox="1">
                <a:spLocks noChangeArrowheads="1"/>
              </xdr:cNvSpPr>
            </xdr:nvSpPr>
            <xdr:spPr>
              <a:xfrm>
                <a:off x="325993" y="1488553"/>
                <a:ext cx="1062097" cy="270767"/>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grpSp>
            <xdr:nvGrpSpPr>
              <xdr:cNvPr id="33" name="Group 18"/>
              <xdr:cNvGrpSpPr>
                <a:grpSpLocks/>
              </xdr:cNvGrpSpPr>
            </xdr:nvGrpSpPr>
            <xdr:grpSpPr>
              <a:xfrm>
                <a:off x="352474" y="4943418"/>
                <a:ext cx="1065551" cy="275934"/>
                <a:chOff x="430666" y="3534831"/>
                <a:chExt cx="1023061" cy="276440"/>
              </a:xfrm>
              <a:solidFill>
                <a:srgbClr val="FFFFFF"/>
              </a:solidFill>
            </xdr:grpSpPr>
            <xdr:sp>
              <xdr:nvSpPr>
                <xdr:cNvPr id="34" name="Rounded Rectangle 20"/>
                <xdr:cNvSpPr>
                  <a:spLocks/>
                </xdr:cNvSpPr>
              </xdr:nvSpPr>
              <xdr:spPr>
                <a:xfrm>
                  <a:off x="455475" y="3532482"/>
                  <a:ext cx="955539" cy="27872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5" name="TextBox 87">
                  <a:hlinkClick r:id="rId7"/>
                </xdr:cNvPr>
                <xdr:cNvSpPr txBox="1">
                  <a:spLocks noChangeArrowheads="1"/>
                </xdr:cNvSpPr>
              </xdr:nvSpPr>
              <xdr:spPr>
                <a:xfrm>
                  <a:off x="433991" y="3532482"/>
                  <a:ext cx="1019736" cy="278721"/>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grpSp>
          <xdr:grpSp>
            <xdr:nvGrpSpPr>
              <xdr:cNvPr id="36" name="Group 24"/>
              <xdr:cNvGrpSpPr>
                <a:grpSpLocks/>
              </xdr:cNvGrpSpPr>
            </xdr:nvGrpSpPr>
            <xdr:grpSpPr>
              <a:xfrm>
                <a:off x="333477" y="5305130"/>
                <a:ext cx="1066703" cy="295570"/>
                <a:chOff x="422275" y="3992033"/>
                <a:chExt cx="1005840" cy="295486"/>
              </a:xfrm>
              <a:solidFill>
                <a:srgbClr val="FFFFFF"/>
              </a:solidFill>
            </xdr:grpSpPr>
            <xdr:sp>
              <xdr:nvSpPr>
                <xdr:cNvPr id="37" name="Rounded Rectangle 20"/>
                <xdr:cNvSpPr>
                  <a:spLocks/>
                </xdr:cNvSpPr>
              </xdr:nvSpPr>
              <xdr:spPr>
                <a:xfrm>
                  <a:off x="450439" y="4016115"/>
                  <a:ext cx="959571" cy="271404"/>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8" name="TextBox 84">
                  <a:hlinkClick r:id="rId8"/>
                </xdr:cNvPr>
                <xdr:cNvSpPr txBox="1">
                  <a:spLocks noChangeArrowheads="1"/>
                </xdr:cNvSpPr>
              </xdr:nvSpPr>
              <xdr:spPr>
                <a:xfrm>
                  <a:off x="422526" y="3994101"/>
                  <a:ext cx="1008606" cy="271404"/>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grpSp>
          <xdr:sp>
            <xdr:nvSpPr>
              <xdr:cNvPr id="39" name="TextBox 69">
                <a:hlinkClick r:id="rId9"/>
              </xdr:cNvPr>
              <xdr:cNvSpPr txBox="1">
                <a:spLocks noChangeArrowheads="1"/>
              </xdr:cNvSpPr>
            </xdr:nvSpPr>
            <xdr:spPr>
              <a:xfrm>
                <a:off x="333477" y="2602625"/>
                <a:ext cx="1062097" cy="329675"/>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Cadmium Cyanide</a:t>
                </a:r>
                <a:r>
                  <a:rPr lang="en-US" cap="none" sz="1100" b="1" i="0" u="none" baseline="0">
                    <a:solidFill>
                      <a:srgbClr val="000000"/>
                    </a:solidFill>
                    <a:latin typeface="Times New Roman"/>
                    <a:ea typeface="Times New Roman"/>
                    <a:cs typeface="Times New Roman"/>
                  </a:rPr>
                  <a:t> Bath</a:t>
                </a:r>
              </a:p>
            </xdr:txBody>
          </xdr:sp>
          <xdr:grpSp>
            <xdr:nvGrpSpPr>
              <xdr:cNvPr id="40" name="Group 40"/>
              <xdr:cNvGrpSpPr>
                <a:grpSpLocks/>
              </xdr:cNvGrpSpPr>
            </xdr:nvGrpSpPr>
            <xdr:grpSpPr>
              <a:xfrm>
                <a:off x="295195" y="2952969"/>
                <a:ext cx="1075338" cy="352411"/>
                <a:chOff x="295245" y="2952750"/>
                <a:chExt cx="1075204" cy="352425"/>
              </a:xfrm>
              <a:solidFill>
                <a:srgbClr val="FFFFFF"/>
              </a:solidFill>
            </xdr:grpSpPr>
            <xdr:sp>
              <xdr:nvSpPr>
                <xdr:cNvPr id="41" name="Rounded Rectangle 17"/>
                <xdr:cNvSpPr>
                  <a:spLocks/>
                </xdr:cNvSpPr>
              </xdr:nvSpPr>
              <xdr:spPr>
                <a:xfrm>
                  <a:off x="355725" y="3028081"/>
                  <a:ext cx="1017681" cy="278504"/>
                </a:xfrm>
                <a:prstGeom prst="roundRect">
                  <a:avLst/>
                </a:prstGeom>
                <a:solidFill>
                  <a:srgbClr val="B7DEE8"/>
                </a:solidFill>
                <a:ln w="25400" cmpd="sng">
                  <a:solidFill>
                    <a:srgbClr val="B7DEE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TextBox 82">
                  <a:hlinkClick r:id="rId10"/>
                </xdr:cNvPr>
                <xdr:cNvSpPr txBox="1">
                  <a:spLocks noChangeArrowheads="1"/>
                </xdr:cNvSpPr>
              </xdr:nvSpPr>
              <xdr:spPr>
                <a:xfrm>
                  <a:off x="296320" y="2954776"/>
                  <a:ext cx="1069559" cy="278504"/>
                </a:xfrm>
                <a:prstGeom prst="rect">
                  <a:avLst/>
                </a:prstGeom>
                <a:noFill/>
                <a:ln w="9525" cmpd="sng">
                  <a:noFill/>
                </a:ln>
              </xdr:spPr>
              <xdr:txBody>
                <a:bodyPr vertOverflow="clip" wrap="square"/>
                <a:p>
                  <a:pPr algn="ctr">
                    <a:defRPr/>
                  </a:pPr>
                  <a:r>
                    <a:rPr lang="en-US" cap="none" sz="1100" b="1" i="0" u="none" baseline="0">
                      <a:solidFill>
                        <a:srgbClr val="000000"/>
                      </a:solidFill>
                    </a:rPr>
                    <a:t>Nickel
Bath</a:t>
                  </a:r>
                </a:p>
              </xdr:txBody>
            </xdr:sp>
          </xdr:grpSp>
          <xdr:grpSp>
            <xdr:nvGrpSpPr>
              <xdr:cNvPr id="43" name="Group 39"/>
              <xdr:cNvGrpSpPr>
                <a:grpSpLocks/>
              </xdr:cNvGrpSpPr>
            </xdr:nvGrpSpPr>
            <xdr:grpSpPr>
              <a:xfrm>
                <a:off x="314192" y="3400458"/>
                <a:ext cx="1065551" cy="275934"/>
                <a:chOff x="314275" y="3400425"/>
                <a:chExt cx="1065689" cy="276225"/>
              </a:xfrm>
              <a:solidFill>
                <a:srgbClr val="FFFFFF"/>
              </a:solidFill>
            </xdr:grpSpPr>
            <xdr:sp>
              <xdr:nvSpPr>
                <xdr:cNvPr id="44" name="Rounded Rectangle 17"/>
                <xdr:cNvSpPr>
                  <a:spLocks/>
                </xdr:cNvSpPr>
              </xdr:nvSpPr>
              <xdr:spPr>
                <a:xfrm>
                  <a:off x="340917" y="3401875"/>
                  <a:ext cx="1017733" cy="271184"/>
                </a:xfrm>
                <a:prstGeom prst="roundRect">
                  <a:avLst/>
                </a:prstGeom>
                <a:solidFill>
                  <a:srgbClr val="CCC1DA"/>
                </a:solidFill>
                <a:ln w="25400" cmpd="sng">
                  <a:solidFill>
                    <a:srgbClr val="CCC1D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TextBox 79">
                  <a:hlinkClick r:id="rId11"/>
                </xdr:cNvPr>
                <xdr:cNvSpPr txBox="1">
                  <a:spLocks noChangeArrowheads="1"/>
                </xdr:cNvSpPr>
              </xdr:nvSpPr>
              <xdr:spPr>
                <a:xfrm>
                  <a:off x="314275" y="3401875"/>
                  <a:ext cx="1069685" cy="271184"/>
                </a:xfrm>
                <a:prstGeom prst="rect">
                  <a:avLst/>
                </a:prstGeom>
                <a:noFill/>
                <a:ln w="9525" cmpd="sng">
                  <a:noFill/>
                </a:ln>
              </xdr:spPr>
              <xdr:txBody>
                <a:bodyPr vertOverflow="clip" wrap="square" anchor="ctr"/>
                <a:p>
                  <a:pPr algn="ctr">
                    <a:defRPr/>
                  </a:pPr>
                  <a:r>
                    <a:rPr lang="en-US" cap="none" sz="1100" b="1" i="0" u="none" baseline="0">
                      <a:solidFill>
                        <a:srgbClr val="000000"/>
                      </a:solidFill>
                    </a:rPr>
                    <a:t>Anodes</a:t>
                  </a:r>
                </a:p>
              </xdr:txBody>
            </xdr:sp>
          </xdr:grpSp>
          <xdr:grpSp>
            <xdr:nvGrpSpPr>
              <xdr:cNvPr id="46" name="Group 37"/>
              <xdr:cNvGrpSpPr>
                <a:grpSpLocks/>
              </xdr:cNvGrpSpPr>
            </xdr:nvGrpSpPr>
            <xdr:grpSpPr>
              <a:xfrm>
                <a:off x="295195" y="3696029"/>
                <a:ext cx="1075338" cy="352411"/>
                <a:chOff x="295245" y="3695700"/>
                <a:chExt cx="1075205" cy="352425"/>
              </a:xfrm>
              <a:solidFill>
                <a:srgbClr val="FFFFFF"/>
              </a:solidFill>
            </xdr:grpSpPr>
            <xdr:sp>
              <xdr:nvSpPr>
                <xdr:cNvPr id="47" name="Rounded Rectangle 17"/>
                <xdr:cNvSpPr>
                  <a:spLocks/>
                </xdr:cNvSpPr>
              </xdr:nvSpPr>
              <xdr:spPr>
                <a:xfrm>
                  <a:off x="355725" y="3768300"/>
                  <a:ext cx="1017682" cy="278504"/>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TextBox 77">
                  <a:hlinkClick r:id="rId12"/>
                </xdr:cNvPr>
                <xdr:cNvSpPr txBox="1">
                  <a:spLocks noChangeArrowheads="1"/>
                </xdr:cNvSpPr>
              </xdr:nvSpPr>
              <xdr:spPr>
                <a:xfrm>
                  <a:off x="296320" y="3695084"/>
                  <a:ext cx="1069560" cy="278504"/>
                </a:xfrm>
                <a:prstGeom prst="rect">
                  <a:avLst/>
                </a:prstGeom>
                <a:noFill/>
                <a:ln w="9525" cmpd="sng">
                  <a:noFill/>
                </a:ln>
              </xdr:spPr>
              <xdr:txBody>
                <a:bodyPr vertOverflow="clip" wrap="square"/>
                <a:p>
                  <a:pPr algn="ctr">
                    <a:defRPr/>
                  </a:pPr>
                  <a:r>
                    <a:rPr lang="en-US" cap="none" sz="1100" b="1" i="0" u="none" baseline="0">
                      <a:solidFill>
                        <a:srgbClr val="000000"/>
                      </a:solidFill>
                    </a:rPr>
                    <a:t>Electroplated
Product</a:t>
                  </a:r>
                </a:p>
              </xdr:txBody>
            </xdr:sp>
          </xdr:grpSp>
          <xdr:grpSp>
            <xdr:nvGrpSpPr>
              <xdr:cNvPr id="49" name="Group 38"/>
              <xdr:cNvGrpSpPr>
                <a:grpSpLocks/>
              </xdr:cNvGrpSpPr>
            </xdr:nvGrpSpPr>
            <xdr:grpSpPr>
              <a:xfrm>
                <a:off x="304694" y="4067042"/>
                <a:ext cx="1075338" cy="371013"/>
                <a:chOff x="304760" y="4067175"/>
                <a:chExt cx="1075204" cy="371475"/>
              </a:xfrm>
              <a:solidFill>
                <a:srgbClr val="FFFFFF"/>
              </a:solidFill>
            </xdr:grpSpPr>
            <xdr:sp>
              <xdr:nvSpPr>
                <xdr:cNvPr id="50" name="Rounded Rectangle 17"/>
                <xdr:cNvSpPr>
                  <a:spLocks/>
                </xdr:cNvSpPr>
              </xdr:nvSpPr>
              <xdr:spPr>
                <a:xfrm>
                  <a:off x="363359" y="4164130"/>
                  <a:ext cx="1017681" cy="271177"/>
                </a:xfrm>
                <a:prstGeom prst="roundRect">
                  <a:avLst/>
                </a:prstGeom>
                <a:solidFill>
                  <a:srgbClr val="4A452A"/>
                </a:solidFill>
                <a:ln w="25400"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 name="TextBox 75">
                  <a:hlinkClick r:id="rId13"/>
                </xdr:cNvPr>
                <xdr:cNvSpPr txBox="1">
                  <a:spLocks noChangeArrowheads="1"/>
                </xdr:cNvSpPr>
              </xdr:nvSpPr>
              <xdr:spPr>
                <a:xfrm>
                  <a:off x="304760" y="4068847"/>
                  <a:ext cx="1069559" cy="271177"/>
                </a:xfrm>
                <a:prstGeom prst="rect">
                  <a:avLst/>
                </a:prstGeom>
                <a:noFill/>
                <a:ln w="9525" cmpd="sng">
                  <a:noFill/>
                </a:ln>
              </xdr:spPr>
              <xdr:txBody>
                <a:bodyPr vertOverflow="clip" wrap="square"/>
                <a:p>
                  <a:pPr algn="ctr">
                    <a:defRPr/>
                  </a:pPr>
                  <a:r>
                    <a:rPr lang="en-US" cap="none" sz="1100" b="0" i="0" u="none" baseline="0">
                      <a:solidFill>
                        <a:srgbClr val="FFFFFF"/>
                      </a:solidFill>
                    </a:rPr>
                    <a:t>Output Summary</a:t>
                  </a:r>
                </a:p>
              </xdr:txBody>
            </xdr:sp>
          </xdr:grpSp>
        </xdr:grpSp>
      </xdr:grpSp>
      <xdr:sp>
        <xdr:nvSpPr>
          <xdr:cNvPr id="52" name="Rounded Rectangle 15"/>
          <xdr:cNvSpPr>
            <a:spLocks/>
          </xdr:cNvSpPr>
        </xdr:nvSpPr>
        <xdr:spPr>
          <a:xfrm>
            <a:off x="419238" y="1857499"/>
            <a:ext cx="1029781" cy="343110"/>
          </a:xfrm>
          <a:prstGeom prst="roundRect">
            <a:avLst/>
          </a:prstGeom>
          <a:solidFill>
            <a:srgbClr val="F1F4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53" name="TextBox 60">
            <a:hlinkClick r:id="rId14"/>
          </xdr:cNvPr>
          <xdr:cNvSpPr txBox="1">
            <a:spLocks noChangeArrowheads="1"/>
          </xdr:cNvSpPr>
        </xdr:nvSpPr>
        <xdr:spPr>
          <a:xfrm>
            <a:off x="378035" y="1810993"/>
            <a:ext cx="1070696" cy="270767"/>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Metal</a:t>
            </a:r>
            <a:r>
              <a:rPr lang="en-US" cap="none" sz="1100" b="1" i="0" u="none" baseline="0">
                <a:solidFill>
                  <a:srgbClr val="000000"/>
                </a:solidFill>
                <a:latin typeface="Times New Roman"/>
                <a:ea typeface="Times New Roman"/>
                <a:cs typeface="Times New Roman"/>
              </a:rPr>
              <a:t> Substrate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4</xdr:row>
      <xdr:rowOff>9525</xdr:rowOff>
    </xdr:from>
    <xdr:to>
      <xdr:col>1</xdr:col>
      <xdr:colOff>981075</xdr:colOff>
      <xdr:row>5</xdr:row>
      <xdr:rowOff>0</xdr:rowOff>
    </xdr:to>
    <xdr:sp fLocksText="0">
      <xdr:nvSpPr>
        <xdr:cNvPr id="1" name="TextBox 1">
          <a:hlinkClick r:id="rId1"/>
        </xdr:cNvPr>
        <xdr:cNvSpPr txBox="1">
          <a:spLocks noChangeArrowheads="1"/>
        </xdr:cNvSpPr>
      </xdr:nvSpPr>
      <xdr:spPr>
        <a:xfrm>
          <a:off x="571500" y="1104900"/>
          <a:ext cx="1019175"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542925</xdr:colOff>
      <xdr:row>23</xdr:row>
      <xdr:rowOff>0</xdr:rowOff>
    </xdr:from>
    <xdr:to>
      <xdr:col>2</xdr:col>
      <xdr:colOff>1047750</xdr:colOff>
      <xdr:row>25</xdr:row>
      <xdr:rowOff>152400</xdr:rowOff>
    </xdr:to>
    <xdr:pic>
      <xdr:nvPicPr>
        <xdr:cNvPr id="2" name="Picture 11" descr="Toronto647.wmf"/>
        <xdr:cNvPicPr preferRelativeResize="1">
          <a:picLocks noChangeAspect="1"/>
        </xdr:cNvPicPr>
      </xdr:nvPicPr>
      <xdr:blipFill>
        <a:blip r:embed="rId2"/>
        <a:stretch>
          <a:fillRect/>
        </a:stretch>
      </xdr:blipFill>
      <xdr:spPr>
        <a:xfrm>
          <a:off x="1152525" y="6429375"/>
          <a:ext cx="1781175" cy="552450"/>
        </a:xfrm>
        <a:prstGeom prst="rect">
          <a:avLst/>
        </a:prstGeom>
        <a:noFill/>
        <a:ln w="9525" cmpd="sng">
          <a:noFill/>
        </a:ln>
      </xdr:spPr>
    </xdr:pic>
    <xdr:clientData/>
  </xdr:twoCellAnchor>
  <xdr:twoCellAnchor editAs="oneCell">
    <xdr:from>
      <xdr:col>8</xdr:col>
      <xdr:colOff>200025</xdr:colOff>
      <xdr:row>24</xdr:row>
      <xdr:rowOff>66675</xdr:rowOff>
    </xdr:from>
    <xdr:to>
      <xdr:col>10</xdr:col>
      <xdr:colOff>257175</xdr:colOff>
      <xdr:row>27</xdr:row>
      <xdr:rowOff>19050</xdr:rowOff>
    </xdr:to>
    <xdr:pic>
      <xdr:nvPicPr>
        <xdr:cNvPr id="3" name="Picture 13" descr="livegreen_B.wmf"/>
        <xdr:cNvPicPr preferRelativeResize="1">
          <a:picLocks noChangeAspect="1"/>
        </xdr:cNvPicPr>
      </xdr:nvPicPr>
      <xdr:blipFill>
        <a:blip r:embed="rId3"/>
        <a:stretch>
          <a:fillRect/>
        </a:stretch>
      </xdr:blipFill>
      <xdr:spPr>
        <a:xfrm>
          <a:off x="9267825" y="6696075"/>
          <a:ext cx="1762125" cy="552450"/>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1</xdr:row>
      <xdr:rowOff>9525</xdr:rowOff>
    </xdr:to>
    <xdr:pic>
      <xdr:nvPicPr>
        <xdr:cNvPr id="4" name="Picture 14" descr="ChemTRAC final logo.wmf"/>
        <xdr:cNvPicPr preferRelativeResize="1">
          <a:picLocks noChangeAspect="1"/>
        </xdr:cNvPicPr>
      </xdr:nvPicPr>
      <xdr:blipFill>
        <a:blip r:embed="rId4"/>
        <a:stretch>
          <a:fillRect/>
        </a:stretch>
      </xdr:blipFill>
      <xdr:spPr>
        <a:xfrm>
          <a:off x="1885950" y="0"/>
          <a:ext cx="2495550" cy="561975"/>
        </a:xfrm>
        <a:prstGeom prst="rect">
          <a:avLst/>
        </a:prstGeom>
        <a:noFill/>
        <a:ln w="9525" cmpd="sng">
          <a:noFill/>
        </a:ln>
      </xdr:spPr>
    </xdr:pic>
    <xdr:clientData/>
  </xdr:twoCellAnchor>
  <xdr:twoCellAnchor>
    <xdr:from>
      <xdr:col>0</xdr:col>
      <xdr:colOff>561975</xdr:colOff>
      <xdr:row>4</xdr:row>
      <xdr:rowOff>47625</xdr:rowOff>
    </xdr:from>
    <xdr:to>
      <xdr:col>1</xdr:col>
      <xdr:colOff>1104900</xdr:colOff>
      <xdr:row>20</xdr:row>
      <xdr:rowOff>180975</xdr:rowOff>
    </xdr:to>
    <xdr:grpSp>
      <xdr:nvGrpSpPr>
        <xdr:cNvPr id="5" name="Group 25"/>
        <xdr:cNvGrpSpPr>
          <a:grpSpLocks/>
        </xdr:cNvGrpSpPr>
      </xdr:nvGrpSpPr>
      <xdr:grpSpPr>
        <a:xfrm>
          <a:off x="561975" y="1143000"/>
          <a:ext cx="1152525" cy="4867275"/>
          <a:chOff x="333375" y="1466850"/>
          <a:chExt cx="1152525" cy="4133850"/>
        </a:xfrm>
        <a:solidFill>
          <a:srgbClr val="FFFFFF"/>
        </a:solidFill>
      </xdr:grpSpPr>
      <xdr:grpSp>
        <xdr:nvGrpSpPr>
          <xdr:cNvPr id="6" name="Group 44"/>
          <xdr:cNvGrpSpPr>
            <a:grpSpLocks/>
          </xdr:cNvGrpSpPr>
        </xdr:nvGrpSpPr>
        <xdr:grpSpPr>
          <a:xfrm>
            <a:off x="333375" y="1466850"/>
            <a:ext cx="1152525" cy="4133850"/>
            <a:chOff x="657225" y="1466850"/>
            <a:chExt cx="1151325" cy="4133850"/>
          </a:xfrm>
          <a:solidFill>
            <a:srgbClr val="FFFFFF"/>
          </a:solidFill>
        </xdr:grpSpPr>
        <xdr:sp>
          <xdr:nvSpPr>
            <xdr:cNvPr id="7" name="Rounded Rectangle 17"/>
            <xdr:cNvSpPr>
              <a:spLocks/>
            </xdr:cNvSpPr>
          </xdr:nvSpPr>
          <xdr:spPr>
            <a:xfrm>
              <a:off x="753648" y="2667733"/>
              <a:ext cx="1017483" cy="268700"/>
            </a:xfrm>
            <a:prstGeom prst="roundRect">
              <a:avLst/>
            </a:prstGeom>
            <a:solidFill>
              <a:srgbClr val="B9CDE5"/>
            </a:solidFill>
            <a:ln w="25400" cmpd="sng">
              <a:solidFill>
                <a:srgbClr val="B9CDE5"/>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 43"/>
            <xdr:cNvGrpSpPr>
              <a:grpSpLocks/>
            </xdr:cNvGrpSpPr>
          </xdr:nvGrpSpPr>
          <xdr:grpSpPr>
            <a:xfrm>
              <a:off x="657225" y="1466850"/>
              <a:ext cx="1151325" cy="4133850"/>
              <a:chOff x="266700" y="1466850"/>
              <a:chExt cx="1151325" cy="4133850"/>
            </a:xfrm>
            <a:solidFill>
              <a:srgbClr val="FFFFFF"/>
            </a:solidFill>
          </xdr:grpSpPr>
          <xdr:sp>
            <xdr:nvSpPr>
              <xdr:cNvPr id="9" name="Rounded Rectangle 15"/>
              <xdr:cNvSpPr>
                <a:spLocks/>
              </xdr:cNvSpPr>
            </xdr:nvSpPr>
            <xdr:spPr>
              <a:xfrm>
                <a:off x="361972" y="1466850"/>
                <a:ext cx="1028709" cy="314173"/>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0" name="Group 26"/>
              <xdr:cNvGrpSpPr>
                <a:grpSpLocks/>
              </xdr:cNvGrpSpPr>
            </xdr:nvGrpSpPr>
            <xdr:grpSpPr>
              <a:xfrm>
                <a:off x="342687" y="4524866"/>
                <a:ext cx="1065551" cy="285236"/>
                <a:chOff x="431725" y="2571749"/>
                <a:chExt cx="995900" cy="287021"/>
              </a:xfrm>
              <a:solidFill>
                <a:srgbClr val="FFFFFF"/>
              </a:solidFill>
            </xdr:grpSpPr>
            <xdr:sp>
              <xdr:nvSpPr>
                <xdr:cNvPr id="11" name="Rounded Rectangle 19"/>
                <xdr:cNvSpPr>
                  <a:spLocks/>
                </xdr:cNvSpPr>
              </xdr:nvSpPr>
              <xdr:spPr>
                <a:xfrm>
                  <a:off x="450896" y="2581077"/>
                  <a:ext cx="957807" cy="269800"/>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57">
                  <a:hlinkClick r:id="rId5"/>
                </xdr:cNvPr>
                <xdr:cNvSpPr txBox="1">
                  <a:spLocks noChangeArrowheads="1"/>
                </xdr:cNvSpPr>
              </xdr:nvSpPr>
              <xdr:spPr>
                <a:xfrm>
                  <a:off x="431725" y="2573543"/>
                  <a:ext cx="999635" cy="26980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grpSp>
          <xdr:grpSp>
            <xdr:nvGrpSpPr>
              <xdr:cNvPr id="13" name="Group 41"/>
              <xdr:cNvGrpSpPr>
                <a:grpSpLocks/>
              </xdr:cNvGrpSpPr>
            </xdr:nvGrpSpPr>
            <xdr:grpSpPr>
              <a:xfrm>
                <a:off x="266700" y="2219211"/>
                <a:ext cx="1108150" cy="343110"/>
                <a:chOff x="304800" y="2190750"/>
                <a:chExt cx="1108075" cy="342899"/>
              </a:xfrm>
              <a:solidFill>
                <a:srgbClr val="FFFFFF"/>
              </a:solidFill>
            </xdr:grpSpPr>
            <xdr:sp>
              <xdr:nvSpPr>
                <xdr:cNvPr id="14" name="Rounded Rectangle 17"/>
                <xdr:cNvSpPr>
                  <a:spLocks/>
                </xdr:cNvSpPr>
              </xdr:nvSpPr>
              <xdr:spPr>
                <a:xfrm>
                  <a:off x="394000" y="2266531"/>
                  <a:ext cx="1010287" cy="268661"/>
                </a:xfrm>
                <a:prstGeom prst="roundRect">
                  <a:avLst/>
                </a:prstGeom>
                <a:solidFill>
                  <a:srgbClr val="D7E4BD"/>
                </a:solidFill>
                <a:ln w="25400" cmpd="sng">
                  <a:solidFill>
                    <a:srgbClr val="D7E4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TextBox 55">
                  <a:hlinkClick r:id="rId6"/>
                </xdr:cNvPr>
                <xdr:cNvSpPr txBox="1">
                  <a:spLocks noChangeArrowheads="1"/>
                </xdr:cNvSpPr>
              </xdr:nvSpPr>
              <xdr:spPr>
                <a:xfrm>
                  <a:off x="304800" y="2191950"/>
                  <a:ext cx="1062090" cy="276119"/>
                </a:xfrm>
                <a:prstGeom prst="rect">
                  <a:avLst/>
                </a:prstGeom>
                <a:noFill/>
                <a:ln w="9525" cmpd="sng">
                  <a:noFill/>
                </a:ln>
              </xdr:spPr>
              <xdr:txBody>
                <a:bodyPr vertOverflow="clip" wrap="square"/>
                <a:p>
                  <a:pPr algn="ctr">
                    <a:defRPr/>
                  </a:pPr>
                  <a:r>
                    <a:rPr lang="en-US" cap="none" sz="1100" b="1" i="0" u="none" baseline="0">
                      <a:solidFill>
                        <a:srgbClr val="000000"/>
                      </a:solidFill>
                    </a:rPr>
                    <a:t>Chromium Bath</a:t>
                  </a:r>
                </a:p>
              </xdr:txBody>
            </xdr:sp>
          </xdr:grpSp>
          <xdr:sp>
            <xdr:nvSpPr>
              <xdr:cNvPr id="16" name="TextBox 34">
                <a:hlinkClick r:id="rId7"/>
              </xdr:cNvPr>
              <xdr:cNvSpPr txBox="1">
                <a:spLocks noChangeArrowheads="1"/>
              </xdr:cNvSpPr>
            </xdr:nvSpPr>
            <xdr:spPr>
              <a:xfrm>
                <a:off x="325993" y="1481318"/>
                <a:ext cx="1062097" cy="275934"/>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grpSp>
            <xdr:nvGrpSpPr>
              <xdr:cNvPr id="17" name="Group 18"/>
              <xdr:cNvGrpSpPr>
                <a:grpSpLocks/>
              </xdr:cNvGrpSpPr>
            </xdr:nvGrpSpPr>
            <xdr:grpSpPr>
              <a:xfrm>
                <a:off x="352474" y="4943418"/>
                <a:ext cx="1065551" cy="275934"/>
                <a:chOff x="430666" y="3534831"/>
                <a:chExt cx="1023061" cy="276440"/>
              </a:xfrm>
              <a:solidFill>
                <a:srgbClr val="FFFFFF"/>
              </a:solidFill>
            </xdr:grpSpPr>
            <xdr:sp>
              <xdr:nvSpPr>
                <xdr:cNvPr id="18" name="Rounded Rectangle 20"/>
                <xdr:cNvSpPr>
                  <a:spLocks/>
                </xdr:cNvSpPr>
              </xdr:nvSpPr>
              <xdr:spPr>
                <a:xfrm>
                  <a:off x="455475" y="3535384"/>
                  <a:ext cx="955539" cy="276302"/>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9" name="TextBox 53">
                  <a:hlinkClick r:id="rId8"/>
                </xdr:cNvPr>
                <xdr:cNvSpPr txBox="1">
                  <a:spLocks noChangeArrowheads="1"/>
                </xdr:cNvSpPr>
              </xdr:nvSpPr>
              <xdr:spPr>
                <a:xfrm>
                  <a:off x="433991" y="3535384"/>
                  <a:ext cx="1019736" cy="276302"/>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grpSp>
          <xdr:grpSp>
            <xdr:nvGrpSpPr>
              <xdr:cNvPr id="20" name="Group 24"/>
              <xdr:cNvGrpSpPr>
                <a:grpSpLocks/>
              </xdr:cNvGrpSpPr>
            </xdr:nvGrpSpPr>
            <xdr:grpSpPr>
              <a:xfrm>
                <a:off x="333477" y="5305130"/>
                <a:ext cx="1066703" cy="295570"/>
                <a:chOff x="422275" y="3992033"/>
                <a:chExt cx="1005840" cy="295486"/>
              </a:xfrm>
              <a:solidFill>
                <a:srgbClr val="FFFFFF"/>
              </a:solidFill>
            </xdr:grpSpPr>
            <xdr:sp>
              <xdr:nvSpPr>
                <xdr:cNvPr id="21" name="Rounded Rectangle 20"/>
                <xdr:cNvSpPr>
                  <a:spLocks/>
                </xdr:cNvSpPr>
              </xdr:nvSpPr>
              <xdr:spPr>
                <a:xfrm>
                  <a:off x="450439" y="4003779"/>
                  <a:ext cx="959571" cy="283740"/>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2" name="TextBox 51">
                  <a:hlinkClick r:id="rId9"/>
                </xdr:cNvPr>
                <xdr:cNvSpPr txBox="1">
                  <a:spLocks noChangeArrowheads="1"/>
                </xdr:cNvSpPr>
              </xdr:nvSpPr>
              <xdr:spPr>
                <a:xfrm>
                  <a:off x="422526" y="3988931"/>
                  <a:ext cx="1008606" cy="283740"/>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grpSp>
          <xdr:sp>
            <xdr:nvSpPr>
              <xdr:cNvPr id="23" name="TextBox 37">
                <a:hlinkClick r:id="rId10"/>
              </xdr:cNvPr>
              <xdr:cNvSpPr txBox="1">
                <a:spLocks noChangeArrowheads="1"/>
              </xdr:cNvSpPr>
            </xdr:nvSpPr>
            <xdr:spPr>
              <a:xfrm>
                <a:off x="333477" y="2600558"/>
                <a:ext cx="1062097" cy="328641"/>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Cadmium Cyanide</a:t>
                </a:r>
                <a:r>
                  <a:rPr lang="en-US" cap="none" sz="1100" b="1" i="0" u="none" baseline="0">
                    <a:solidFill>
                      <a:srgbClr val="000000"/>
                    </a:solidFill>
                    <a:latin typeface="Times New Roman"/>
                    <a:ea typeface="Times New Roman"/>
                    <a:cs typeface="Times New Roman"/>
                  </a:rPr>
                  <a:t> Bath</a:t>
                </a:r>
              </a:p>
            </xdr:txBody>
          </xdr:sp>
          <xdr:grpSp>
            <xdr:nvGrpSpPr>
              <xdr:cNvPr id="24" name="Group 40"/>
              <xdr:cNvGrpSpPr>
                <a:grpSpLocks/>
              </xdr:cNvGrpSpPr>
            </xdr:nvGrpSpPr>
            <xdr:grpSpPr>
              <a:xfrm>
                <a:off x="295195" y="2952969"/>
                <a:ext cx="1075338" cy="352411"/>
                <a:chOff x="295245" y="2952750"/>
                <a:chExt cx="1075204" cy="352425"/>
              </a:xfrm>
              <a:solidFill>
                <a:srgbClr val="FFFFFF"/>
              </a:solidFill>
            </xdr:grpSpPr>
            <xdr:sp>
              <xdr:nvSpPr>
                <xdr:cNvPr id="25" name="Rounded Rectangle 17"/>
                <xdr:cNvSpPr>
                  <a:spLocks/>
                </xdr:cNvSpPr>
              </xdr:nvSpPr>
              <xdr:spPr>
                <a:xfrm>
                  <a:off x="355725" y="3033808"/>
                  <a:ext cx="1017681" cy="268636"/>
                </a:xfrm>
                <a:prstGeom prst="roundRect">
                  <a:avLst/>
                </a:prstGeom>
                <a:solidFill>
                  <a:srgbClr val="B7DEE8"/>
                </a:solidFill>
                <a:ln w="25400" cmpd="sng">
                  <a:solidFill>
                    <a:srgbClr val="B7DEE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TextBox 49">
                  <a:hlinkClick r:id="rId11"/>
                </xdr:cNvPr>
                <xdr:cNvSpPr txBox="1">
                  <a:spLocks noChangeArrowheads="1"/>
                </xdr:cNvSpPr>
              </xdr:nvSpPr>
              <xdr:spPr>
                <a:xfrm>
                  <a:off x="296320" y="2951870"/>
                  <a:ext cx="1069559" cy="268636"/>
                </a:xfrm>
                <a:prstGeom prst="rect">
                  <a:avLst/>
                </a:prstGeom>
                <a:noFill/>
                <a:ln w="9525" cmpd="sng">
                  <a:noFill/>
                </a:ln>
              </xdr:spPr>
              <xdr:txBody>
                <a:bodyPr vertOverflow="clip" wrap="square"/>
                <a:p>
                  <a:pPr algn="ctr">
                    <a:defRPr/>
                  </a:pPr>
                  <a:r>
                    <a:rPr lang="en-US" cap="none" sz="1100" b="1" i="0" u="none" baseline="0">
                      <a:solidFill>
                        <a:srgbClr val="000000"/>
                      </a:solidFill>
                    </a:rPr>
                    <a:t>Nickel
Bath</a:t>
                  </a:r>
                </a:p>
              </xdr:txBody>
            </xdr:sp>
          </xdr:grpSp>
          <xdr:grpSp>
            <xdr:nvGrpSpPr>
              <xdr:cNvPr id="27" name="Group 39"/>
              <xdr:cNvGrpSpPr>
                <a:grpSpLocks/>
              </xdr:cNvGrpSpPr>
            </xdr:nvGrpSpPr>
            <xdr:grpSpPr>
              <a:xfrm>
                <a:off x="314192" y="3400458"/>
                <a:ext cx="1065551" cy="275934"/>
                <a:chOff x="314275" y="3400425"/>
                <a:chExt cx="1065689" cy="276225"/>
              </a:xfrm>
              <a:solidFill>
                <a:srgbClr val="FFFFFF"/>
              </a:solidFill>
            </xdr:grpSpPr>
            <xdr:sp>
              <xdr:nvSpPr>
                <xdr:cNvPr id="28" name="Rounded Rectangle 17"/>
                <xdr:cNvSpPr>
                  <a:spLocks/>
                </xdr:cNvSpPr>
              </xdr:nvSpPr>
              <xdr:spPr>
                <a:xfrm>
                  <a:off x="340917" y="3399528"/>
                  <a:ext cx="1017733" cy="276087"/>
                </a:xfrm>
                <a:prstGeom prst="roundRect">
                  <a:avLst/>
                </a:prstGeom>
                <a:solidFill>
                  <a:srgbClr val="CCC1DA"/>
                </a:solidFill>
                <a:ln w="25400" cmpd="sng">
                  <a:solidFill>
                    <a:srgbClr val="CCC1D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TextBox 47">
                  <a:hlinkClick r:id="rId12"/>
                </xdr:cNvPr>
                <xdr:cNvSpPr txBox="1">
                  <a:spLocks noChangeArrowheads="1"/>
                </xdr:cNvSpPr>
              </xdr:nvSpPr>
              <xdr:spPr>
                <a:xfrm>
                  <a:off x="314275" y="3399528"/>
                  <a:ext cx="1069685" cy="276087"/>
                </a:xfrm>
                <a:prstGeom prst="rect">
                  <a:avLst/>
                </a:prstGeom>
                <a:noFill/>
                <a:ln w="9525" cmpd="sng">
                  <a:noFill/>
                </a:ln>
              </xdr:spPr>
              <xdr:txBody>
                <a:bodyPr vertOverflow="clip" wrap="square" anchor="ctr"/>
                <a:p>
                  <a:pPr algn="ctr">
                    <a:defRPr/>
                  </a:pPr>
                  <a:r>
                    <a:rPr lang="en-US" cap="none" sz="1100" b="1" i="0" u="none" baseline="0">
                      <a:solidFill>
                        <a:srgbClr val="000000"/>
                      </a:solidFill>
                    </a:rPr>
                    <a:t>Anodes</a:t>
                  </a:r>
                </a:p>
              </xdr:txBody>
            </xdr:sp>
          </xdr:grpSp>
          <xdr:grpSp>
            <xdr:nvGrpSpPr>
              <xdr:cNvPr id="30" name="Group 37"/>
              <xdr:cNvGrpSpPr>
                <a:grpSpLocks/>
              </xdr:cNvGrpSpPr>
            </xdr:nvGrpSpPr>
            <xdr:grpSpPr>
              <a:xfrm>
                <a:off x="295195" y="3696029"/>
                <a:ext cx="1075338" cy="352411"/>
                <a:chOff x="295245" y="3695700"/>
                <a:chExt cx="1075205" cy="352425"/>
              </a:xfrm>
              <a:solidFill>
                <a:srgbClr val="FFFFFF"/>
              </a:solidFill>
            </xdr:grpSpPr>
            <xdr:sp>
              <xdr:nvSpPr>
                <xdr:cNvPr id="31" name="Rounded Rectangle 17"/>
                <xdr:cNvSpPr>
                  <a:spLocks/>
                </xdr:cNvSpPr>
              </xdr:nvSpPr>
              <xdr:spPr>
                <a:xfrm>
                  <a:off x="355725" y="3772529"/>
                  <a:ext cx="1017682" cy="276125"/>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TextBox 45">
                  <a:hlinkClick r:id="rId13"/>
                </xdr:cNvPr>
                <xdr:cNvSpPr txBox="1">
                  <a:spLocks noChangeArrowheads="1"/>
                </xdr:cNvSpPr>
              </xdr:nvSpPr>
              <xdr:spPr>
                <a:xfrm>
                  <a:off x="296320" y="3697903"/>
                  <a:ext cx="1069560" cy="276125"/>
                </a:xfrm>
                <a:prstGeom prst="rect">
                  <a:avLst/>
                </a:prstGeom>
                <a:noFill/>
                <a:ln w="9525" cmpd="sng">
                  <a:noFill/>
                </a:ln>
              </xdr:spPr>
              <xdr:txBody>
                <a:bodyPr vertOverflow="clip" wrap="square"/>
                <a:p>
                  <a:pPr algn="ctr">
                    <a:defRPr/>
                  </a:pPr>
                  <a:r>
                    <a:rPr lang="en-US" cap="none" sz="1100" b="1" i="0" u="none" baseline="0">
                      <a:solidFill>
                        <a:srgbClr val="000000"/>
                      </a:solidFill>
                    </a:rPr>
                    <a:t>Electroplated
Product</a:t>
                  </a:r>
                </a:p>
              </xdr:txBody>
            </xdr:sp>
          </xdr:grpSp>
          <xdr:grpSp>
            <xdr:nvGrpSpPr>
              <xdr:cNvPr id="33" name="Group 38"/>
              <xdr:cNvGrpSpPr>
                <a:grpSpLocks/>
              </xdr:cNvGrpSpPr>
            </xdr:nvGrpSpPr>
            <xdr:grpSpPr>
              <a:xfrm>
                <a:off x="304694" y="4067042"/>
                <a:ext cx="1075338" cy="371013"/>
                <a:chOff x="304760" y="4067175"/>
                <a:chExt cx="1075204" cy="371475"/>
              </a:xfrm>
              <a:solidFill>
                <a:srgbClr val="FFFFFF"/>
              </a:solidFill>
            </xdr:grpSpPr>
            <xdr:sp>
              <xdr:nvSpPr>
                <xdr:cNvPr id="34" name="Rounded Rectangle 17"/>
                <xdr:cNvSpPr>
                  <a:spLocks/>
                </xdr:cNvSpPr>
              </xdr:nvSpPr>
              <xdr:spPr>
                <a:xfrm>
                  <a:off x="363359" y="4153079"/>
                  <a:ext cx="1017681" cy="283528"/>
                </a:xfrm>
                <a:prstGeom prst="roundRect">
                  <a:avLst/>
                </a:prstGeom>
                <a:solidFill>
                  <a:srgbClr val="4A452A"/>
                </a:solidFill>
                <a:ln w="25400"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TextBox 43">
                  <a:hlinkClick r:id="rId14"/>
                </xdr:cNvPr>
                <xdr:cNvSpPr txBox="1">
                  <a:spLocks noChangeArrowheads="1"/>
                </xdr:cNvSpPr>
              </xdr:nvSpPr>
              <xdr:spPr>
                <a:xfrm>
                  <a:off x="304760" y="4063647"/>
                  <a:ext cx="1069559" cy="276099"/>
                </a:xfrm>
                <a:prstGeom prst="rect">
                  <a:avLst/>
                </a:prstGeom>
                <a:noFill/>
                <a:ln w="9525" cmpd="sng">
                  <a:noFill/>
                </a:ln>
              </xdr:spPr>
              <xdr:txBody>
                <a:bodyPr vertOverflow="clip" wrap="square"/>
                <a:p>
                  <a:pPr algn="ctr">
                    <a:defRPr/>
                  </a:pPr>
                  <a:r>
                    <a:rPr lang="en-US" cap="none" sz="1100" b="0" i="0" u="none" baseline="0">
                      <a:solidFill>
                        <a:srgbClr val="FFFFFF"/>
                      </a:solidFill>
                    </a:rPr>
                    <a:t>Output Summary</a:t>
                  </a:r>
                </a:p>
              </xdr:txBody>
            </xdr:sp>
          </xdr:grpSp>
        </xdr:grpSp>
      </xdr:grpSp>
      <xdr:sp>
        <xdr:nvSpPr>
          <xdr:cNvPr id="36" name="Rounded Rectangle 15"/>
          <xdr:cNvSpPr>
            <a:spLocks/>
          </xdr:cNvSpPr>
        </xdr:nvSpPr>
        <xdr:spPr>
          <a:xfrm>
            <a:off x="419238" y="1857499"/>
            <a:ext cx="1029781" cy="352411"/>
          </a:xfrm>
          <a:prstGeom prst="roundRect">
            <a:avLst/>
          </a:prstGeom>
          <a:solidFill>
            <a:srgbClr val="F1F4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7" name="TextBox 28">
            <a:hlinkClick r:id="rId15"/>
          </xdr:cNvPr>
          <xdr:cNvSpPr txBox="1">
            <a:spLocks noChangeArrowheads="1"/>
          </xdr:cNvSpPr>
        </xdr:nvSpPr>
        <xdr:spPr>
          <a:xfrm>
            <a:off x="378035" y="1802725"/>
            <a:ext cx="1070696" cy="283169"/>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Metal</a:t>
            </a:r>
            <a:r>
              <a:rPr lang="en-US" cap="none" sz="1100" b="1" i="0" u="none" baseline="0">
                <a:solidFill>
                  <a:srgbClr val="000000"/>
                </a:solidFill>
                <a:latin typeface="Times New Roman"/>
                <a:ea typeface="Times New Roman"/>
                <a:cs typeface="Times New Roman"/>
              </a:rPr>
              <a:t> Substrate</a:t>
            </a:r>
          </a:p>
        </xdr:txBody>
      </xdr:sp>
    </xdr:grpSp>
    <xdr:clientData/>
  </xdr:twoCellAnchor>
  <xdr:twoCellAnchor>
    <xdr:from>
      <xdr:col>0</xdr:col>
      <xdr:colOff>19050</xdr:colOff>
      <xdr:row>4</xdr:row>
      <xdr:rowOff>276225</xdr:rowOff>
    </xdr:from>
    <xdr:to>
      <xdr:col>1</xdr:col>
      <xdr:colOff>133350</xdr:colOff>
      <xdr:row>6</xdr:row>
      <xdr:rowOff>180975</xdr:rowOff>
    </xdr:to>
    <xdr:grpSp>
      <xdr:nvGrpSpPr>
        <xdr:cNvPr id="38" name="Group 730"/>
        <xdr:cNvGrpSpPr>
          <a:grpSpLocks/>
        </xdr:cNvGrpSpPr>
      </xdr:nvGrpSpPr>
      <xdr:grpSpPr>
        <a:xfrm>
          <a:off x="19050" y="1371600"/>
          <a:ext cx="723900" cy="590550"/>
          <a:chOff x="2" y="119"/>
          <a:chExt cx="51" cy="53"/>
        </a:xfrm>
        <a:solidFill>
          <a:srgbClr val="FFFFFF"/>
        </a:solidFill>
      </xdr:grpSpPr>
      <xdr:sp>
        <xdr:nvSpPr>
          <xdr:cNvPr id="39" name="AutoShape 73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Text Box 732"/>
          <xdr:cNvSpPr txBox="1">
            <a:spLocks noChangeArrowheads="1"/>
          </xdr:cNvSpPr>
        </xdr:nvSpPr>
        <xdr:spPr>
          <a:xfrm>
            <a:off x="3" y="136"/>
            <a:ext cx="50" cy="24"/>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1228725</xdr:rowOff>
    </xdr:from>
    <xdr:to>
      <xdr:col>1</xdr:col>
      <xdr:colOff>1009650</xdr:colOff>
      <xdr:row>7</xdr:row>
      <xdr:rowOff>114300</xdr:rowOff>
    </xdr:to>
    <xdr:sp fLocksText="0">
      <xdr:nvSpPr>
        <xdr:cNvPr id="1" name="TextBox 5">
          <a:hlinkClick r:id="rId1"/>
        </xdr:cNvPr>
        <xdr:cNvSpPr txBox="1">
          <a:spLocks noChangeArrowheads="1"/>
        </xdr:cNvSpPr>
      </xdr:nvSpPr>
      <xdr:spPr>
        <a:xfrm>
          <a:off x="438150" y="3486150"/>
          <a:ext cx="1009650" cy="3457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3</xdr:row>
      <xdr:rowOff>19050</xdr:rowOff>
    </xdr:from>
    <xdr:to>
      <xdr:col>1</xdr:col>
      <xdr:colOff>1104900</xdr:colOff>
      <xdr:row>3</xdr:row>
      <xdr:rowOff>285750</xdr:rowOff>
    </xdr:to>
    <xdr:sp fLocksText="0">
      <xdr:nvSpPr>
        <xdr:cNvPr id="2" name="TextBox 7">
          <a:hlinkClick r:id="rId2"/>
        </xdr:cNvPr>
        <xdr:cNvSpPr txBox="1">
          <a:spLocks noChangeArrowheads="1"/>
        </xdr:cNvSpPr>
      </xdr:nvSpPr>
      <xdr:spPr>
        <a:xfrm>
          <a:off x="457200" y="1047750"/>
          <a:ext cx="10763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1028700</xdr:colOff>
      <xdr:row>27</xdr:row>
      <xdr:rowOff>228600</xdr:rowOff>
    </xdr:from>
    <xdr:to>
      <xdr:col>3</xdr:col>
      <xdr:colOff>1162050</xdr:colOff>
      <xdr:row>29</xdr:row>
      <xdr:rowOff>171450</xdr:rowOff>
    </xdr:to>
    <xdr:pic>
      <xdr:nvPicPr>
        <xdr:cNvPr id="3" name="Picture 11" descr="Toronto647.wmf"/>
        <xdr:cNvPicPr preferRelativeResize="1">
          <a:picLocks noChangeAspect="1"/>
        </xdr:cNvPicPr>
      </xdr:nvPicPr>
      <xdr:blipFill>
        <a:blip r:embed="rId3"/>
        <a:stretch>
          <a:fillRect/>
        </a:stretch>
      </xdr:blipFill>
      <xdr:spPr>
        <a:xfrm>
          <a:off x="1466850" y="12773025"/>
          <a:ext cx="1781175" cy="552450"/>
        </a:xfrm>
        <a:prstGeom prst="rect">
          <a:avLst/>
        </a:prstGeom>
        <a:noFill/>
        <a:ln w="9525" cmpd="sng">
          <a:noFill/>
        </a:ln>
      </xdr:spPr>
    </xdr:pic>
    <xdr:clientData/>
  </xdr:twoCellAnchor>
  <xdr:twoCellAnchor editAs="oneCell">
    <xdr:from>
      <xdr:col>6</xdr:col>
      <xdr:colOff>28575</xdr:colOff>
      <xdr:row>28</xdr:row>
      <xdr:rowOff>47625</xdr:rowOff>
    </xdr:from>
    <xdr:to>
      <xdr:col>9</xdr:col>
      <xdr:colOff>314325</xdr:colOff>
      <xdr:row>29</xdr:row>
      <xdr:rowOff>247650</xdr:rowOff>
    </xdr:to>
    <xdr:pic>
      <xdr:nvPicPr>
        <xdr:cNvPr id="4" name="Picture 13" descr="livegreen_B.wmf"/>
        <xdr:cNvPicPr preferRelativeResize="1">
          <a:picLocks noChangeAspect="1"/>
        </xdr:cNvPicPr>
      </xdr:nvPicPr>
      <xdr:blipFill>
        <a:blip r:embed="rId4"/>
        <a:stretch>
          <a:fillRect/>
        </a:stretch>
      </xdr:blipFill>
      <xdr:spPr>
        <a:xfrm>
          <a:off x="7839075" y="12896850"/>
          <a:ext cx="176212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1933575</xdr:colOff>
      <xdr:row>0</xdr:row>
      <xdr:rowOff>504825</xdr:rowOff>
    </xdr:to>
    <xdr:pic>
      <xdr:nvPicPr>
        <xdr:cNvPr id="5" name="Picture 14" descr="ChemTRAC final logo.wmf"/>
        <xdr:cNvPicPr preferRelativeResize="1">
          <a:picLocks noChangeAspect="1"/>
        </xdr:cNvPicPr>
      </xdr:nvPicPr>
      <xdr:blipFill>
        <a:blip r:embed="rId5"/>
        <a:stretch>
          <a:fillRect/>
        </a:stretch>
      </xdr:blipFill>
      <xdr:spPr>
        <a:xfrm>
          <a:off x="1790700" y="0"/>
          <a:ext cx="2228850" cy="504825"/>
        </a:xfrm>
        <a:prstGeom prst="rect">
          <a:avLst/>
        </a:prstGeom>
        <a:noFill/>
        <a:ln w="9525" cmpd="sng">
          <a:noFill/>
        </a:ln>
      </xdr:spPr>
    </xdr:pic>
    <xdr:clientData/>
  </xdr:twoCellAnchor>
  <xdr:twoCellAnchor>
    <xdr:from>
      <xdr:col>0</xdr:col>
      <xdr:colOff>0</xdr:colOff>
      <xdr:row>5</xdr:row>
      <xdr:rowOff>276225</xdr:rowOff>
    </xdr:from>
    <xdr:to>
      <xdr:col>1</xdr:col>
      <xdr:colOff>209550</xdr:colOff>
      <xdr:row>7</xdr:row>
      <xdr:rowOff>9525</xdr:rowOff>
    </xdr:to>
    <xdr:grpSp>
      <xdr:nvGrpSpPr>
        <xdr:cNvPr id="6" name="Group 730"/>
        <xdr:cNvGrpSpPr>
          <a:grpSpLocks/>
        </xdr:cNvGrpSpPr>
      </xdr:nvGrpSpPr>
      <xdr:grpSpPr>
        <a:xfrm>
          <a:off x="0" y="1952625"/>
          <a:ext cx="647700" cy="4886325"/>
          <a:chOff x="2" y="122"/>
          <a:chExt cx="45" cy="53"/>
        </a:xfrm>
        <a:solidFill>
          <a:srgbClr val="FFFFFF"/>
        </a:solidFill>
      </xdr:grpSpPr>
      <xdr:sp>
        <xdr:nvSpPr>
          <xdr:cNvPr id="7" name="AutoShape 731"/>
          <xdr:cNvSpPr>
            <a:spLocks/>
          </xdr:cNvSpPr>
        </xdr:nvSpPr>
        <xdr:spPr>
          <a:xfrm>
            <a:off x="2" y="122"/>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Text Box 732"/>
          <xdr:cNvSpPr txBox="1">
            <a:spLocks noChangeArrowheads="1"/>
          </xdr:cNvSpPr>
        </xdr:nvSpPr>
        <xdr:spPr>
          <a:xfrm>
            <a:off x="3" y="141"/>
            <a:ext cx="41" cy="22"/>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114300</xdr:colOff>
      <xdr:row>3</xdr:row>
      <xdr:rowOff>85725</xdr:rowOff>
    </xdr:from>
    <xdr:to>
      <xdr:col>1</xdr:col>
      <xdr:colOff>1266825</xdr:colOff>
      <xdr:row>19</xdr:row>
      <xdr:rowOff>66675</xdr:rowOff>
    </xdr:to>
    <xdr:grpSp>
      <xdr:nvGrpSpPr>
        <xdr:cNvPr id="9" name="Group 39"/>
        <xdr:cNvGrpSpPr>
          <a:grpSpLocks/>
        </xdr:cNvGrpSpPr>
      </xdr:nvGrpSpPr>
      <xdr:grpSpPr>
        <a:xfrm>
          <a:off x="552450" y="1114425"/>
          <a:ext cx="1152525" cy="9096375"/>
          <a:chOff x="333375" y="1466850"/>
          <a:chExt cx="1152525" cy="4133850"/>
        </a:xfrm>
        <a:solidFill>
          <a:srgbClr val="FFFFFF"/>
        </a:solidFill>
      </xdr:grpSpPr>
      <xdr:grpSp>
        <xdr:nvGrpSpPr>
          <xdr:cNvPr id="10" name="Group 44"/>
          <xdr:cNvGrpSpPr>
            <a:grpSpLocks/>
          </xdr:cNvGrpSpPr>
        </xdr:nvGrpSpPr>
        <xdr:grpSpPr>
          <a:xfrm>
            <a:off x="333375" y="1466850"/>
            <a:ext cx="1152525" cy="4133850"/>
            <a:chOff x="657225" y="1466850"/>
            <a:chExt cx="1151325" cy="4133850"/>
          </a:xfrm>
          <a:solidFill>
            <a:srgbClr val="FFFFFF"/>
          </a:solidFill>
        </xdr:grpSpPr>
        <xdr:sp>
          <xdr:nvSpPr>
            <xdr:cNvPr id="11" name="Rounded Rectangle 17"/>
            <xdr:cNvSpPr>
              <a:spLocks/>
            </xdr:cNvSpPr>
          </xdr:nvSpPr>
          <xdr:spPr>
            <a:xfrm>
              <a:off x="753073" y="2665667"/>
              <a:ext cx="1018347" cy="283169"/>
            </a:xfrm>
            <a:prstGeom prst="roundRect">
              <a:avLst/>
            </a:prstGeom>
            <a:solidFill>
              <a:srgbClr val="B9CDE5"/>
            </a:solidFill>
            <a:ln w="25400" cmpd="sng">
              <a:solidFill>
                <a:srgbClr val="B9CDE5"/>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 name="Group 43"/>
            <xdr:cNvGrpSpPr>
              <a:grpSpLocks/>
            </xdr:cNvGrpSpPr>
          </xdr:nvGrpSpPr>
          <xdr:grpSpPr>
            <a:xfrm>
              <a:off x="657225" y="1466850"/>
              <a:ext cx="1151325" cy="4133850"/>
              <a:chOff x="266700" y="1466850"/>
              <a:chExt cx="1151325" cy="4133850"/>
            </a:xfrm>
            <a:solidFill>
              <a:srgbClr val="FFFFFF"/>
            </a:solidFill>
          </xdr:grpSpPr>
          <xdr:sp>
            <xdr:nvSpPr>
              <xdr:cNvPr id="13" name="Rounded Rectangle 15"/>
              <xdr:cNvSpPr>
                <a:spLocks/>
              </xdr:cNvSpPr>
            </xdr:nvSpPr>
            <xdr:spPr>
              <a:xfrm>
                <a:off x="361972" y="1466850"/>
                <a:ext cx="1028709" cy="314173"/>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4" name="Group 26"/>
              <xdr:cNvGrpSpPr>
                <a:grpSpLocks/>
              </xdr:cNvGrpSpPr>
            </xdr:nvGrpSpPr>
            <xdr:grpSpPr>
              <a:xfrm>
                <a:off x="342687" y="4524866"/>
                <a:ext cx="1065551" cy="285236"/>
                <a:chOff x="431725" y="2571749"/>
                <a:chExt cx="995900" cy="287021"/>
              </a:xfrm>
              <a:solidFill>
                <a:srgbClr val="FFFFFF"/>
              </a:solidFill>
            </xdr:grpSpPr>
            <xdr:sp>
              <xdr:nvSpPr>
                <xdr:cNvPr id="15" name="Rounded Rectangle 19"/>
                <xdr:cNvSpPr>
                  <a:spLocks/>
                </xdr:cNvSpPr>
              </xdr:nvSpPr>
              <xdr:spPr>
                <a:xfrm>
                  <a:off x="450149" y="2584378"/>
                  <a:ext cx="958803" cy="277262"/>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6" name="TextBox 71">
                  <a:hlinkClick r:id="rId6"/>
                </xdr:cNvPr>
                <xdr:cNvSpPr txBox="1">
                  <a:spLocks noChangeArrowheads="1"/>
                </xdr:cNvSpPr>
              </xdr:nvSpPr>
              <xdr:spPr>
                <a:xfrm>
                  <a:off x="431725" y="2577633"/>
                  <a:ext cx="1000133" cy="277262"/>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grpSp>
          <xdr:grpSp>
            <xdr:nvGrpSpPr>
              <xdr:cNvPr id="17" name="Group 41"/>
              <xdr:cNvGrpSpPr>
                <a:grpSpLocks/>
              </xdr:cNvGrpSpPr>
            </xdr:nvGrpSpPr>
            <xdr:grpSpPr>
              <a:xfrm>
                <a:off x="266700" y="2219211"/>
                <a:ext cx="1108150" cy="343110"/>
                <a:chOff x="304800" y="2190750"/>
                <a:chExt cx="1108075" cy="342899"/>
              </a:xfrm>
              <a:solidFill>
                <a:srgbClr val="FFFFFF"/>
              </a:solidFill>
            </xdr:grpSpPr>
            <xdr:sp>
              <xdr:nvSpPr>
                <xdr:cNvPr id="18" name="Rounded Rectangle 17"/>
                <xdr:cNvSpPr>
                  <a:spLocks/>
                </xdr:cNvSpPr>
              </xdr:nvSpPr>
              <xdr:spPr>
                <a:xfrm>
                  <a:off x="393446" y="2252900"/>
                  <a:ext cx="1011118" cy="282806"/>
                </a:xfrm>
                <a:prstGeom prst="roundRect">
                  <a:avLst/>
                </a:prstGeom>
                <a:solidFill>
                  <a:srgbClr val="D7E4BD"/>
                </a:solidFill>
                <a:ln w="25400" cmpd="sng">
                  <a:solidFill>
                    <a:srgbClr val="D7E4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TextBox 69">
                  <a:hlinkClick r:id="rId7"/>
                </xdr:cNvPr>
                <xdr:cNvSpPr txBox="1">
                  <a:spLocks noChangeArrowheads="1"/>
                </xdr:cNvSpPr>
              </xdr:nvSpPr>
              <xdr:spPr>
                <a:xfrm>
                  <a:off x="304800" y="2185693"/>
                  <a:ext cx="1062644" cy="282806"/>
                </a:xfrm>
                <a:prstGeom prst="rect">
                  <a:avLst/>
                </a:prstGeom>
                <a:noFill/>
                <a:ln w="9525" cmpd="sng">
                  <a:noFill/>
                </a:ln>
              </xdr:spPr>
              <xdr:txBody>
                <a:bodyPr vertOverflow="clip" wrap="square"/>
                <a:p>
                  <a:pPr algn="ctr">
                    <a:defRPr/>
                  </a:pPr>
                  <a:r>
                    <a:rPr lang="en-US" cap="none" sz="1100" b="1" i="0" u="none" baseline="0">
                      <a:solidFill>
                        <a:srgbClr val="000000"/>
                      </a:solidFill>
                    </a:rPr>
                    <a:t>Chromium Bath</a:t>
                  </a:r>
                </a:p>
              </xdr:txBody>
            </xdr:sp>
          </xdr:grpSp>
          <xdr:sp>
            <xdr:nvSpPr>
              <xdr:cNvPr id="20" name="TextBox 48">
                <a:hlinkClick r:id="rId8"/>
              </xdr:cNvPr>
              <xdr:cNvSpPr txBox="1">
                <a:spLocks noChangeArrowheads="1"/>
              </xdr:cNvSpPr>
            </xdr:nvSpPr>
            <xdr:spPr>
              <a:xfrm>
                <a:off x="325705" y="1480285"/>
                <a:ext cx="1062673" cy="283169"/>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grpSp>
            <xdr:nvGrpSpPr>
              <xdr:cNvPr id="21" name="Group 18"/>
              <xdr:cNvGrpSpPr>
                <a:grpSpLocks/>
              </xdr:cNvGrpSpPr>
            </xdr:nvGrpSpPr>
            <xdr:grpSpPr>
              <a:xfrm>
                <a:off x="352474" y="4943418"/>
                <a:ext cx="1065551" cy="275934"/>
                <a:chOff x="430666" y="3534831"/>
                <a:chExt cx="1023061" cy="276440"/>
              </a:xfrm>
              <a:solidFill>
                <a:srgbClr val="FFFFFF"/>
              </a:solidFill>
            </xdr:grpSpPr>
            <xdr:sp>
              <xdr:nvSpPr>
                <xdr:cNvPr id="22" name="Rounded Rectangle 20"/>
                <xdr:cNvSpPr>
                  <a:spLocks/>
                </xdr:cNvSpPr>
              </xdr:nvSpPr>
              <xdr:spPr>
                <a:xfrm>
                  <a:off x="454708" y="3532344"/>
                  <a:ext cx="956562" cy="276233"/>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3" name="TextBox 67">
                  <a:hlinkClick r:id="rId9"/>
                </xdr:cNvPr>
                <xdr:cNvSpPr txBox="1">
                  <a:spLocks noChangeArrowheads="1"/>
                </xdr:cNvSpPr>
              </xdr:nvSpPr>
              <xdr:spPr>
                <a:xfrm>
                  <a:off x="433479" y="3532344"/>
                  <a:ext cx="1020248" cy="276233"/>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grpSp>
          <xdr:grpSp>
            <xdr:nvGrpSpPr>
              <xdr:cNvPr id="24" name="Group 24"/>
              <xdr:cNvGrpSpPr>
                <a:grpSpLocks/>
              </xdr:cNvGrpSpPr>
            </xdr:nvGrpSpPr>
            <xdr:grpSpPr>
              <a:xfrm>
                <a:off x="333477" y="5305130"/>
                <a:ext cx="1066703" cy="295570"/>
                <a:chOff x="422275" y="3992033"/>
                <a:chExt cx="1005840" cy="295486"/>
              </a:xfrm>
              <a:solidFill>
                <a:srgbClr val="FFFFFF"/>
              </a:solidFill>
            </xdr:grpSpPr>
            <xdr:sp>
              <xdr:nvSpPr>
                <xdr:cNvPr id="25" name="Rounded Rectangle 20"/>
                <xdr:cNvSpPr>
                  <a:spLocks/>
                </xdr:cNvSpPr>
              </xdr:nvSpPr>
              <xdr:spPr>
                <a:xfrm>
                  <a:off x="449936" y="4011313"/>
                  <a:ext cx="960326" cy="276206"/>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6" name="TextBox 65">
                  <a:hlinkClick r:id="rId10"/>
                </xdr:cNvPr>
                <xdr:cNvSpPr txBox="1">
                  <a:spLocks noChangeArrowheads="1"/>
                </xdr:cNvSpPr>
              </xdr:nvSpPr>
              <xdr:spPr>
                <a:xfrm>
                  <a:off x="422275" y="3997795"/>
                  <a:ext cx="1009109" cy="276206"/>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grpSp>
          <xdr:sp>
            <xdr:nvSpPr>
              <xdr:cNvPr id="27" name="TextBox 51">
                <a:hlinkClick r:id="rId11"/>
              </xdr:cNvPr>
              <xdr:cNvSpPr txBox="1">
                <a:spLocks noChangeArrowheads="1"/>
              </xdr:cNvSpPr>
            </xdr:nvSpPr>
            <xdr:spPr>
              <a:xfrm>
                <a:off x="333189" y="2597458"/>
                <a:ext cx="1062673" cy="329675"/>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Cadmium Cyanide</a:t>
                </a:r>
                <a:r>
                  <a:rPr lang="en-US" cap="none" sz="1100" b="1" i="0" u="none" baseline="0">
                    <a:solidFill>
                      <a:srgbClr val="000000"/>
                    </a:solidFill>
                    <a:latin typeface="Times New Roman"/>
                    <a:ea typeface="Times New Roman"/>
                    <a:cs typeface="Times New Roman"/>
                  </a:rPr>
                  <a:t> Bath</a:t>
                </a:r>
              </a:p>
            </xdr:txBody>
          </xdr:sp>
          <xdr:grpSp>
            <xdr:nvGrpSpPr>
              <xdr:cNvPr id="28" name="Group 40"/>
              <xdr:cNvGrpSpPr>
                <a:grpSpLocks/>
              </xdr:cNvGrpSpPr>
            </xdr:nvGrpSpPr>
            <xdr:grpSpPr>
              <a:xfrm>
                <a:off x="295195" y="2952969"/>
                <a:ext cx="1075338" cy="352411"/>
                <a:chOff x="295245" y="2952750"/>
                <a:chExt cx="1075204" cy="352425"/>
              </a:xfrm>
              <a:solidFill>
                <a:srgbClr val="FFFFFF"/>
              </a:solidFill>
            </xdr:grpSpPr>
            <xdr:sp>
              <xdr:nvSpPr>
                <xdr:cNvPr id="29" name="Rounded Rectangle 17"/>
                <xdr:cNvSpPr>
                  <a:spLocks/>
                </xdr:cNvSpPr>
              </xdr:nvSpPr>
              <xdr:spPr>
                <a:xfrm>
                  <a:off x="355188" y="3028786"/>
                  <a:ext cx="1018487" cy="276037"/>
                </a:xfrm>
                <a:prstGeom prst="roundRect">
                  <a:avLst/>
                </a:prstGeom>
                <a:solidFill>
                  <a:srgbClr val="B7DEE8"/>
                </a:solidFill>
                <a:ln w="25400" cmpd="sng">
                  <a:solidFill>
                    <a:srgbClr val="B7DEE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TextBox 63">
                  <a:hlinkClick r:id="rId12"/>
                </xdr:cNvPr>
                <xdr:cNvSpPr txBox="1">
                  <a:spLocks noChangeArrowheads="1"/>
                </xdr:cNvSpPr>
              </xdr:nvSpPr>
              <xdr:spPr>
                <a:xfrm>
                  <a:off x="296320" y="2954776"/>
                  <a:ext cx="1070097" cy="276037"/>
                </a:xfrm>
                <a:prstGeom prst="rect">
                  <a:avLst/>
                </a:prstGeom>
                <a:noFill/>
                <a:ln w="9525" cmpd="sng">
                  <a:noFill/>
                </a:ln>
              </xdr:spPr>
              <xdr:txBody>
                <a:bodyPr vertOverflow="clip" wrap="square"/>
                <a:p>
                  <a:pPr algn="ctr">
                    <a:defRPr/>
                  </a:pPr>
                  <a:r>
                    <a:rPr lang="en-US" cap="none" sz="1100" b="1" i="0" u="none" baseline="0">
                      <a:solidFill>
                        <a:srgbClr val="000000"/>
                      </a:solidFill>
                    </a:rPr>
                    <a:t>Nickel
Bath</a:t>
                  </a:r>
                </a:p>
              </xdr:txBody>
            </xdr:sp>
          </xdr:grpSp>
          <xdr:grpSp>
            <xdr:nvGrpSpPr>
              <xdr:cNvPr id="31" name="Group 39"/>
              <xdr:cNvGrpSpPr>
                <a:grpSpLocks/>
              </xdr:cNvGrpSpPr>
            </xdr:nvGrpSpPr>
            <xdr:grpSpPr>
              <a:xfrm>
                <a:off x="314192" y="3400458"/>
                <a:ext cx="1065551" cy="275934"/>
                <a:chOff x="314275" y="3400425"/>
                <a:chExt cx="1065689" cy="276225"/>
              </a:xfrm>
              <a:solidFill>
                <a:srgbClr val="FFFFFF"/>
              </a:solidFill>
            </xdr:grpSpPr>
            <xdr:sp>
              <xdr:nvSpPr>
                <xdr:cNvPr id="32" name="Rounded Rectangle 17"/>
                <xdr:cNvSpPr>
                  <a:spLocks/>
                </xdr:cNvSpPr>
              </xdr:nvSpPr>
              <xdr:spPr>
                <a:xfrm>
                  <a:off x="340384" y="3392485"/>
                  <a:ext cx="1018532" cy="282785"/>
                </a:xfrm>
                <a:prstGeom prst="roundRect">
                  <a:avLst/>
                </a:prstGeom>
                <a:solidFill>
                  <a:srgbClr val="CCC1DA"/>
                </a:solidFill>
                <a:ln w="25400" cmpd="sng">
                  <a:solidFill>
                    <a:srgbClr val="CCC1D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TextBox 61">
                  <a:hlinkClick r:id="rId13"/>
                </xdr:cNvPr>
                <xdr:cNvSpPr txBox="1">
                  <a:spLocks noChangeArrowheads="1"/>
                </xdr:cNvSpPr>
              </xdr:nvSpPr>
              <xdr:spPr>
                <a:xfrm>
                  <a:off x="314275" y="3392485"/>
                  <a:ext cx="1070218" cy="282785"/>
                </a:xfrm>
                <a:prstGeom prst="rect">
                  <a:avLst/>
                </a:prstGeom>
                <a:noFill/>
                <a:ln w="9525" cmpd="sng">
                  <a:noFill/>
                </a:ln>
              </xdr:spPr>
              <xdr:txBody>
                <a:bodyPr vertOverflow="clip" wrap="square" anchor="ctr"/>
                <a:p>
                  <a:pPr algn="ctr">
                    <a:defRPr/>
                  </a:pPr>
                  <a:r>
                    <a:rPr lang="en-US" cap="none" sz="1100" b="1" i="0" u="none" baseline="0">
                      <a:solidFill>
                        <a:srgbClr val="000000"/>
                      </a:solidFill>
                    </a:rPr>
                    <a:t>Anodes</a:t>
                  </a:r>
                </a:p>
              </xdr:txBody>
            </xdr:sp>
          </xdr:grpSp>
          <xdr:grpSp>
            <xdr:nvGrpSpPr>
              <xdr:cNvPr id="34" name="Group 37"/>
              <xdr:cNvGrpSpPr>
                <a:grpSpLocks/>
              </xdr:cNvGrpSpPr>
            </xdr:nvGrpSpPr>
            <xdr:grpSpPr>
              <a:xfrm>
                <a:off x="295195" y="3696029"/>
                <a:ext cx="1075338" cy="352411"/>
                <a:chOff x="295245" y="3695700"/>
                <a:chExt cx="1075205" cy="352425"/>
              </a:xfrm>
              <a:solidFill>
                <a:srgbClr val="FFFFFF"/>
              </a:solidFill>
            </xdr:grpSpPr>
            <xdr:sp>
              <xdr:nvSpPr>
                <xdr:cNvPr id="35" name="Rounded Rectangle 17"/>
                <xdr:cNvSpPr>
                  <a:spLocks/>
                </xdr:cNvSpPr>
              </xdr:nvSpPr>
              <xdr:spPr>
                <a:xfrm>
                  <a:off x="355188" y="3769445"/>
                  <a:ext cx="1018488" cy="276037"/>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TextBox 59">
                  <a:hlinkClick r:id="rId14"/>
                </xdr:cNvPr>
                <xdr:cNvSpPr txBox="1">
                  <a:spLocks noChangeArrowheads="1"/>
                </xdr:cNvSpPr>
              </xdr:nvSpPr>
              <xdr:spPr>
                <a:xfrm>
                  <a:off x="296320" y="3695437"/>
                  <a:ext cx="1070098" cy="276037"/>
                </a:xfrm>
                <a:prstGeom prst="rect">
                  <a:avLst/>
                </a:prstGeom>
                <a:noFill/>
                <a:ln w="9525" cmpd="sng">
                  <a:noFill/>
                </a:ln>
              </xdr:spPr>
              <xdr:txBody>
                <a:bodyPr vertOverflow="clip" wrap="square"/>
                <a:p>
                  <a:pPr algn="ctr">
                    <a:defRPr/>
                  </a:pPr>
                  <a:r>
                    <a:rPr lang="en-US" cap="none" sz="1100" b="1" i="0" u="none" baseline="0">
                      <a:solidFill>
                        <a:srgbClr val="000000"/>
                      </a:solidFill>
                    </a:rPr>
                    <a:t>Electroplated
Product</a:t>
                  </a:r>
                </a:p>
              </xdr:txBody>
            </xdr:sp>
          </xdr:grpSp>
          <xdr:grpSp>
            <xdr:nvGrpSpPr>
              <xdr:cNvPr id="37" name="Group 38"/>
              <xdr:cNvGrpSpPr>
                <a:grpSpLocks/>
              </xdr:cNvGrpSpPr>
            </xdr:nvGrpSpPr>
            <xdr:grpSpPr>
              <a:xfrm>
                <a:off x="304694" y="4067042"/>
                <a:ext cx="1075338" cy="371013"/>
                <a:chOff x="304760" y="4067175"/>
                <a:chExt cx="1075204" cy="371475"/>
              </a:xfrm>
              <a:solidFill>
                <a:srgbClr val="FFFFFF"/>
              </a:solidFill>
            </xdr:grpSpPr>
            <xdr:sp>
              <xdr:nvSpPr>
                <xdr:cNvPr id="38" name="Rounded Rectangle 17"/>
                <xdr:cNvSpPr>
                  <a:spLocks/>
                </xdr:cNvSpPr>
              </xdr:nvSpPr>
              <xdr:spPr>
                <a:xfrm>
                  <a:off x="362552" y="4159951"/>
                  <a:ext cx="1018487" cy="276006"/>
                </a:xfrm>
                <a:prstGeom prst="roundRect">
                  <a:avLst/>
                </a:prstGeom>
                <a:solidFill>
                  <a:srgbClr val="4A452A"/>
                </a:solidFill>
                <a:ln w="25400"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TextBox 57">
                  <a:hlinkClick r:id="rId15"/>
                </xdr:cNvPr>
                <xdr:cNvSpPr txBox="1">
                  <a:spLocks noChangeArrowheads="1"/>
                </xdr:cNvSpPr>
              </xdr:nvSpPr>
              <xdr:spPr>
                <a:xfrm>
                  <a:off x="304760" y="4065783"/>
                  <a:ext cx="1070097" cy="276006"/>
                </a:xfrm>
                <a:prstGeom prst="rect">
                  <a:avLst/>
                </a:prstGeom>
                <a:noFill/>
                <a:ln w="9525" cmpd="sng">
                  <a:noFill/>
                </a:ln>
              </xdr:spPr>
              <xdr:txBody>
                <a:bodyPr vertOverflow="clip" wrap="square"/>
                <a:p>
                  <a:pPr algn="ctr">
                    <a:defRPr/>
                  </a:pPr>
                  <a:r>
                    <a:rPr lang="en-US" cap="none" sz="1100" b="0" i="0" u="none" baseline="0">
                      <a:solidFill>
                        <a:srgbClr val="FFFFFF"/>
                      </a:solidFill>
                    </a:rPr>
                    <a:t>Output Summary</a:t>
                  </a:r>
                </a:p>
              </xdr:txBody>
            </xdr:sp>
          </xdr:grpSp>
        </xdr:grpSp>
      </xdr:grpSp>
      <xdr:sp>
        <xdr:nvSpPr>
          <xdr:cNvPr id="40" name="Rounded Rectangle 15"/>
          <xdr:cNvSpPr>
            <a:spLocks/>
          </xdr:cNvSpPr>
        </xdr:nvSpPr>
        <xdr:spPr>
          <a:xfrm>
            <a:off x="419238" y="1857499"/>
            <a:ext cx="1029781" cy="314173"/>
          </a:xfrm>
          <a:prstGeom prst="roundRect">
            <a:avLst/>
          </a:prstGeom>
          <a:solidFill>
            <a:srgbClr val="F1F4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41" name="TextBox 42">
            <a:hlinkClick r:id="rId16"/>
          </xdr:cNvPr>
          <xdr:cNvSpPr txBox="1">
            <a:spLocks noChangeArrowheads="1"/>
          </xdr:cNvSpPr>
        </xdr:nvSpPr>
        <xdr:spPr>
          <a:xfrm>
            <a:off x="377747" y="1809960"/>
            <a:ext cx="1071272" cy="269734"/>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Metal</a:t>
            </a:r>
            <a:r>
              <a:rPr lang="en-US" cap="none" sz="1100" b="1" i="0" u="none" baseline="0">
                <a:solidFill>
                  <a:srgbClr val="000000"/>
                </a:solidFill>
                <a:latin typeface="Times New Roman"/>
                <a:ea typeface="Times New Roman"/>
                <a:cs typeface="Times New Roman"/>
              </a:rPr>
              <a:t> Substrate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1362075</xdr:colOff>
      <xdr:row>24</xdr:row>
      <xdr:rowOff>209550</xdr:rowOff>
    </xdr:from>
    <xdr:to>
      <xdr:col>3</xdr:col>
      <xdr:colOff>1371600</xdr:colOff>
      <xdr:row>26</xdr:row>
      <xdr:rowOff>152400</xdr:rowOff>
    </xdr:to>
    <xdr:pic>
      <xdr:nvPicPr>
        <xdr:cNvPr id="1" name="Picture 11" descr="Toronto647.wmf"/>
        <xdr:cNvPicPr preferRelativeResize="1">
          <a:picLocks noChangeAspect="1"/>
        </xdr:cNvPicPr>
      </xdr:nvPicPr>
      <xdr:blipFill>
        <a:blip r:embed="rId1"/>
        <a:stretch>
          <a:fillRect/>
        </a:stretch>
      </xdr:blipFill>
      <xdr:spPr>
        <a:xfrm>
          <a:off x="1800225" y="12582525"/>
          <a:ext cx="1781175" cy="552450"/>
        </a:xfrm>
        <a:prstGeom prst="rect">
          <a:avLst/>
        </a:prstGeom>
        <a:noFill/>
        <a:ln w="9525" cmpd="sng">
          <a:noFill/>
        </a:ln>
      </xdr:spPr>
    </xdr:pic>
    <xdr:clientData/>
  </xdr:twoCellAnchor>
  <xdr:twoCellAnchor editAs="oneCell">
    <xdr:from>
      <xdr:col>5</xdr:col>
      <xdr:colOff>1247775</xdr:colOff>
      <xdr:row>24</xdr:row>
      <xdr:rowOff>200025</xdr:rowOff>
    </xdr:from>
    <xdr:to>
      <xdr:col>9</xdr:col>
      <xdr:colOff>19050</xdr:colOff>
      <xdr:row>26</xdr:row>
      <xdr:rowOff>95250</xdr:rowOff>
    </xdr:to>
    <xdr:pic>
      <xdr:nvPicPr>
        <xdr:cNvPr id="2" name="Picture 13" descr="livegreen_B.wmf"/>
        <xdr:cNvPicPr preferRelativeResize="1">
          <a:picLocks noChangeAspect="1"/>
        </xdr:cNvPicPr>
      </xdr:nvPicPr>
      <xdr:blipFill>
        <a:blip r:embed="rId2"/>
        <a:stretch>
          <a:fillRect/>
        </a:stretch>
      </xdr:blipFill>
      <xdr:spPr>
        <a:xfrm>
          <a:off x="7419975" y="12573000"/>
          <a:ext cx="176212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1933575</xdr:colOff>
      <xdr:row>0</xdr:row>
      <xdr:rowOff>504825</xdr:rowOff>
    </xdr:to>
    <xdr:pic>
      <xdr:nvPicPr>
        <xdr:cNvPr id="3" name="Picture 14" descr="ChemTRAC final logo.wmf"/>
        <xdr:cNvPicPr preferRelativeResize="1">
          <a:picLocks noChangeAspect="1"/>
        </xdr:cNvPicPr>
      </xdr:nvPicPr>
      <xdr:blipFill>
        <a:blip r:embed="rId3"/>
        <a:stretch>
          <a:fillRect/>
        </a:stretch>
      </xdr:blipFill>
      <xdr:spPr>
        <a:xfrm>
          <a:off x="1914525" y="0"/>
          <a:ext cx="2228850" cy="504825"/>
        </a:xfrm>
        <a:prstGeom prst="rect">
          <a:avLst/>
        </a:prstGeom>
        <a:noFill/>
        <a:ln w="9525" cmpd="sng">
          <a:noFill/>
        </a:ln>
      </xdr:spPr>
    </xdr:pic>
    <xdr:clientData/>
  </xdr:twoCellAnchor>
  <xdr:twoCellAnchor>
    <xdr:from>
      <xdr:col>0</xdr:col>
      <xdr:colOff>0</xdr:colOff>
      <xdr:row>5</xdr:row>
      <xdr:rowOff>361950</xdr:rowOff>
    </xdr:from>
    <xdr:to>
      <xdr:col>1</xdr:col>
      <xdr:colOff>161925</xdr:colOff>
      <xdr:row>7</xdr:row>
      <xdr:rowOff>200025</xdr:rowOff>
    </xdr:to>
    <xdr:grpSp>
      <xdr:nvGrpSpPr>
        <xdr:cNvPr id="4" name="Group 730"/>
        <xdr:cNvGrpSpPr>
          <a:grpSpLocks/>
        </xdr:cNvGrpSpPr>
      </xdr:nvGrpSpPr>
      <xdr:grpSpPr>
        <a:xfrm>
          <a:off x="0" y="2266950"/>
          <a:ext cx="600075" cy="5610225"/>
          <a:chOff x="2" y="119"/>
          <a:chExt cx="45" cy="53"/>
        </a:xfrm>
        <a:solidFill>
          <a:srgbClr val="FFFFFF"/>
        </a:solidFill>
      </xdr:grpSpPr>
      <xdr:sp>
        <xdr:nvSpPr>
          <xdr:cNvPr id="5" name="AutoShape 73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Text Box 732"/>
          <xdr:cNvSpPr txBox="1">
            <a:spLocks noChangeArrowheads="1"/>
          </xdr:cNvSpPr>
        </xdr:nvSpPr>
        <xdr:spPr>
          <a:xfrm>
            <a:off x="3" y="138"/>
            <a:ext cx="41" cy="22"/>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85725</xdr:colOff>
      <xdr:row>3</xdr:row>
      <xdr:rowOff>57150</xdr:rowOff>
    </xdr:from>
    <xdr:to>
      <xdr:col>1</xdr:col>
      <xdr:colOff>1238250</xdr:colOff>
      <xdr:row>17</xdr:row>
      <xdr:rowOff>95250</xdr:rowOff>
    </xdr:to>
    <xdr:grpSp>
      <xdr:nvGrpSpPr>
        <xdr:cNvPr id="7" name="Group 37"/>
        <xdr:cNvGrpSpPr>
          <a:grpSpLocks/>
        </xdr:cNvGrpSpPr>
      </xdr:nvGrpSpPr>
      <xdr:grpSpPr>
        <a:xfrm>
          <a:off x="523875" y="1104900"/>
          <a:ext cx="1152525" cy="9439275"/>
          <a:chOff x="333375" y="1466850"/>
          <a:chExt cx="1152525" cy="4133850"/>
        </a:xfrm>
        <a:solidFill>
          <a:srgbClr val="FFFFFF"/>
        </a:solidFill>
      </xdr:grpSpPr>
      <xdr:grpSp>
        <xdr:nvGrpSpPr>
          <xdr:cNvPr id="8" name="Group 44"/>
          <xdr:cNvGrpSpPr>
            <a:grpSpLocks/>
          </xdr:cNvGrpSpPr>
        </xdr:nvGrpSpPr>
        <xdr:grpSpPr>
          <a:xfrm>
            <a:off x="333375" y="1466850"/>
            <a:ext cx="1152525" cy="4133850"/>
            <a:chOff x="657225" y="1466850"/>
            <a:chExt cx="1151325" cy="4133850"/>
          </a:xfrm>
          <a:solidFill>
            <a:srgbClr val="FFFFFF"/>
          </a:solidFill>
        </xdr:grpSpPr>
        <xdr:sp>
          <xdr:nvSpPr>
            <xdr:cNvPr id="9" name="Rounded Rectangle 17"/>
            <xdr:cNvSpPr>
              <a:spLocks/>
            </xdr:cNvSpPr>
          </xdr:nvSpPr>
          <xdr:spPr>
            <a:xfrm>
              <a:off x="753073" y="2666700"/>
              <a:ext cx="1018347" cy="278001"/>
            </a:xfrm>
            <a:prstGeom prst="roundRect">
              <a:avLst/>
            </a:prstGeom>
            <a:solidFill>
              <a:srgbClr val="B9CDE5"/>
            </a:solidFill>
            <a:ln w="25400" cmpd="sng">
              <a:solidFill>
                <a:srgbClr val="B9CDE5"/>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0" name="Group 43"/>
            <xdr:cNvGrpSpPr>
              <a:grpSpLocks/>
            </xdr:cNvGrpSpPr>
          </xdr:nvGrpSpPr>
          <xdr:grpSpPr>
            <a:xfrm>
              <a:off x="657225" y="1466850"/>
              <a:ext cx="1151325" cy="4133850"/>
              <a:chOff x="266700" y="1466850"/>
              <a:chExt cx="1151325" cy="4133850"/>
            </a:xfrm>
            <a:solidFill>
              <a:srgbClr val="FFFFFF"/>
            </a:solidFill>
          </xdr:grpSpPr>
          <xdr:sp>
            <xdr:nvSpPr>
              <xdr:cNvPr id="11" name="Rounded Rectangle 15"/>
              <xdr:cNvSpPr>
                <a:spLocks/>
              </xdr:cNvSpPr>
            </xdr:nvSpPr>
            <xdr:spPr>
              <a:xfrm>
                <a:off x="361972" y="1466850"/>
                <a:ext cx="1028709" cy="314173"/>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 name="Group 26"/>
              <xdr:cNvGrpSpPr>
                <a:grpSpLocks/>
              </xdr:cNvGrpSpPr>
            </xdr:nvGrpSpPr>
            <xdr:grpSpPr>
              <a:xfrm>
                <a:off x="342687" y="4524866"/>
                <a:ext cx="1065551" cy="285236"/>
                <a:chOff x="431725" y="2571749"/>
                <a:chExt cx="995900" cy="287021"/>
              </a:xfrm>
              <a:solidFill>
                <a:srgbClr val="FFFFFF"/>
              </a:solidFill>
            </xdr:grpSpPr>
            <xdr:sp>
              <xdr:nvSpPr>
                <xdr:cNvPr id="13" name="Rounded Rectangle 19"/>
                <xdr:cNvSpPr>
                  <a:spLocks/>
                </xdr:cNvSpPr>
              </xdr:nvSpPr>
              <xdr:spPr>
                <a:xfrm>
                  <a:off x="450149" y="2577131"/>
                  <a:ext cx="958803" cy="279702"/>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4" name="TextBox 88">
                  <a:hlinkClick r:id="rId4"/>
                </xdr:cNvPr>
                <xdr:cNvSpPr txBox="1">
                  <a:spLocks noChangeArrowheads="1"/>
                </xdr:cNvSpPr>
              </xdr:nvSpPr>
              <xdr:spPr>
                <a:xfrm>
                  <a:off x="431725" y="2570028"/>
                  <a:ext cx="1000133" cy="279702"/>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grpSp>
          <xdr:grpSp>
            <xdr:nvGrpSpPr>
              <xdr:cNvPr id="15" name="Group 41"/>
              <xdr:cNvGrpSpPr>
                <a:grpSpLocks/>
              </xdr:cNvGrpSpPr>
            </xdr:nvGrpSpPr>
            <xdr:grpSpPr>
              <a:xfrm>
                <a:off x="266700" y="2219211"/>
                <a:ext cx="1108150" cy="343110"/>
                <a:chOff x="304800" y="2190750"/>
                <a:chExt cx="1108075" cy="342899"/>
              </a:xfrm>
              <a:solidFill>
                <a:srgbClr val="FFFFFF"/>
              </a:solidFill>
            </xdr:grpSpPr>
            <xdr:sp>
              <xdr:nvSpPr>
                <xdr:cNvPr id="16" name="Rounded Rectangle 17"/>
                <xdr:cNvSpPr>
                  <a:spLocks/>
                </xdr:cNvSpPr>
              </xdr:nvSpPr>
              <xdr:spPr>
                <a:xfrm>
                  <a:off x="393446" y="2259330"/>
                  <a:ext cx="1011118" cy="271319"/>
                </a:xfrm>
                <a:prstGeom prst="roundRect">
                  <a:avLst/>
                </a:prstGeom>
                <a:solidFill>
                  <a:srgbClr val="D7E4BD"/>
                </a:solidFill>
                <a:ln w="25400" cmpd="sng">
                  <a:solidFill>
                    <a:srgbClr val="D7E4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TextBox 86">
                  <a:hlinkClick r:id="rId5"/>
                </xdr:cNvPr>
                <xdr:cNvSpPr txBox="1">
                  <a:spLocks noChangeArrowheads="1"/>
                </xdr:cNvSpPr>
              </xdr:nvSpPr>
              <xdr:spPr>
                <a:xfrm>
                  <a:off x="304800" y="2188008"/>
                  <a:ext cx="1062644" cy="271319"/>
                </a:xfrm>
                <a:prstGeom prst="rect">
                  <a:avLst/>
                </a:prstGeom>
                <a:noFill/>
                <a:ln w="9525" cmpd="sng">
                  <a:noFill/>
                </a:ln>
              </xdr:spPr>
              <xdr:txBody>
                <a:bodyPr vertOverflow="clip" wrap="square"/>
                <a:p>
                  <a:pPr algn="ctr">
                    <a:defRPr/>
                  </a:pPr>
                  <a:r>
                    <a:rPr lang="en-US" cap="none" sz="1100" b="1" i="0" u="none" baseline="0">
                      <a:solidFill>
                        <a:srgbClr val="000000"/>
                      </a:solidFill>
                    </a:rPr>
                    <a:t>Chromium Bath</a:t>
                  </a:r>
                </a:p>
              </xdr:txBody>
            </xdr:sp>
          </xdr:grpSp>
          <xdr:sp>
            <xdr:nvSpPr>
              <xdr:cNvPr id="18" name="TextBox 46">
                <a:hlinkClick r:id="rId6"/>
              </xdr:cNvPr>
              <xdr:cNvSpPr txBox="1">
                <a:spLocks noChangeArrowheads="1"/>
              </xdr:cNvSpPr>
            </xdr:nvSpPr>
            <xdr:spPr>
              <a:xfrm>
                <a:off x="325705" y="1481318"/>
                <a:ext cx="1062673" cy="278001"/>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grpSp>
            <xdr:nvGrpSpPr>
              <xdr:cNvPr id="19" name="Group 18"/>
              <xdr:cNvGrpSpPr>
                <a:grpSpLocks/>
              </xdr:cNvGrpSpPr>
            </xdr:nvGrpSpPr>
            <xdr:grpSpPr>
              <a:xfrm>
                <a:off x="352474" y="4943418"/>
                <a:ext cx="1065551" cy="275934"/>
                <a:chOff x="430666" y="3534831"/>
                <a:chExt cx="1023061" cy="276440"/>
              </a:xfrm>
              <a:solidFill>
                <a:srgbClr val="FFFFFF"/>
              </a:solidFill>
            </xdr:grpSpPr>
            <xdr:sp>
              <xdr:nvSpPr>
                <xdr:cNvPr id="20" name="Rounded Rectangle 20"/>
                <xdr:cNvSpPr>
                  <a:spLocks/>
                </xdr:cNvSpPr>
              </xdr:nvSpPr>
              <xdr:spPr>
                <a:xfrm>
                  <a:off x="454708" y="3535177"/>
                  <a:ext cx="956562" cy="285839"/>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84">
                  <a:hlinkClick r:id="rId7"/>
                </xdr:cNvPr>
                <xdr:cNvSpPr txBox="1">
                  <a:spLocks noChangeArrowheads="1"/>
                </xdr:cNvSpPr>
              </xdr:nvSpPr>
              <xdr:spPr>
                <a:xfrm>
                  <a:off x="433479" y="3535177"/>
                  <a:ext cx="1020248" cy="285839"/>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grpSp>
          <xdr:grpSp>
            <xdr:nvGrpSpPr>
              <xdr:cNvPr id="22" name="Group 24"/>
              <xdr:cNvGrpSpPr>
                <a:grpSpLocks/>
              </xdr:cNvGrpSpPr>
            </xdr:nvGrpSpPr>
            <xdr:grpSpPr>
              <a:xfrm>
                <a:off x="333477" y="5305130"/>
                <a:ext cx="1066703" cy="295570"/>
                <a:chOff x="422275" y="3992033"/>
                <a:chExt cx="1005840" cy="295486"/>
              </a:xfrm>
              <a:solidFill>
                <a:srgbClr val="FFFFFF"/>
              </a:solidFill>
            </xdr:grpSpPr>
            <xdr:sp>
              <xdr:nvSpPr>
                <xdr:cNvPr id="23" name="Rounded Rectangle 20"/>
                <xdr:cNvSpPr>
                  <a:spLocks/>
                </xdr:cNvSpPr>
              </xdr:nvSpPr>
              <xdr:spPr>
                <a:xfrm>
                  <a:off x="449936" y="4016041"/>
                  <a:ext cx="960326" cy="271478"/>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4" name="TextBox 82">
                  <a:hlinkClick r:id="rId8"/>
                </xdr:cNvPr>
                <xdr:cNvSpPr txBox="1">
                  <a:spLocks noChangeArrowheads="1"/>
                </xdr:cNvSpPr>
              </xdr:nvSpPr>
              <xdr:spPr>
                <a:xfrm>
                  <a:off x="422275" y="3994619"/>
                  <a:ext cx="1009109" cy="278643"/>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grpSp>
          <xdr:sp>
            <xdr:nvSpPr>
              <xdr:cNvPr id="25" name="TextBox 50">
                <a:hlinkClick r:id="rId9"/>
              </xdr:cNvPr>
              <xdr:cNvSpPr txBox="1">
                <a:spLocks noChangeArrowheads="1"/>
              </xdr:cNvSpPr>
            </xdr:nvSpPr>
            <xdr:spPr>
              <a:xfrm>
                <a:off x="333189" y="2595391"/>
                <a:ext cx="1062673" cy="343110"/>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Cadmium Cyanide</a:t>
                </a:r>
                <a:r>
                  <a:rPr lang="en-US" cap="none" sz="1100" b="1" i="0" u="none" baseline="0">
                    <a:solidFill>
                      <a:srgbClr val="000000"/>
                    </a:solidFill>
                    <a:latin typeface="Times New Roman"/>
                    <a:ea typeface="Times New Roman"/>
                    <a:cs typeface="Times New Roman"/>
                  </a:rPr>
                  <a:t> Bath</a:t>
                </a:r>
              </a:p>
            </xdr:txBody>
          </xdr:sp>
          <xdr:grpSp>
            <xdr:nvGrpSpPr>
              <xdr:cNvPr id="26" name="Group 40"/>
              <xdr:cNvGrpSpPr>
                <a:grpSpLocks/>
              </xdr:cNvGrpSpPr>
            </xdr:nvGrpSpPr>
            <xdr:grpSpPr>
              <a:xfrm>
                <a:off x="295195" y="2952969"/>
                <a:ext cx="1075338" cy="352411"/>
                <a:chOff x="295245" y="2952750"/>
                <a:chExt cx="1075204" cy="352425"/>
              </a:xfrm>
              <a:solidFill>
                <a:srgbClr val="FFFFFF"/>
              </a:solidFill>
            </xdr:grpSpPr>
            <xdr:sp>
              <xdr:nvSpPr>
                <xdr:cNvPr id="27" name="Rounded Rectangle 17"/>
                <xdr:cNvSpPr>
                  <a:spLocks/>
                </xdr:cNvSpPr>
              </xdr:nvSpPr>
              <xdr:spPr>
                <a:xfrm>
                  <a:off x="355188" y="3030460"/>
                  <a:ext cx="1018487" cy="271279"/>
                </a:xfrm>
                <a:prstGeom prst="roundRect">
                  <a:avLst/>
                </a:prstGeom>
                <a:solidFill>
                  <a:srgbClr val="B7DEE8"/>
                </a:solidFill>
                <a:ln w="25400" cmpd="sng">
                  <a:solidFill>
                    <a:srgbClr val="B7DEE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TextBox 80">
                  <a:hlinkClick r:id="rId10"/>
                </xdr:cNvPr>
                <xdr:cNvSpPr txBox="1">
                  <a:spLocks noChangeArrowheads="1"/>
                </xdr:cNvSpPr>
              </xdr:nvSpPr>
              <xdr:spPr>
                <a:xfrm>
                  <a:off x="296320" y="2951958"/>
                  <a:ext cx="1070097" cy="278416"/>
                </a:xfrm>
                <a:prstGeom prst="rect">
                  <a:avLst/>
                </a:prstGeom>
                <a:noFill/>
                <a:ln w="9525" cmpd="sng">
                  <a:noFill/>
                </a:ln>
              </xdr:spPr>
              <xdr:txBody>
                <a:bodyPr vertOverflow="clip" wrap="square"/>
                <a:p>
                  <a:pPr algn="ctr">
                    <a:defRPr/>
                  </a:pPr>
                  <a:r>
                    <a:rPr lang="en-US" cap="none" sz="1100" b="1" i="0" u="none" baseline="0">
                      <a:solidFill>
                        <a:srgbClr val="000000"/>
                      </a:solidFill>
                    </a:rPr>
                    <a:t>Nickel
Bath</a:t>
                  </a:r>
                </a:p>
              </xdr:txBody>
            </xdr:sp>
          </xdr:grpSp>
          <xdr:grpSp>
            <xdr:nvGrpSpPr>
              <xdr:cNvPr id="29" name="Group 39"/>
              <xdr:cNvGrpSpPr>
                <a:grpSpLocks/>
              </xdr:cNvGrpSpPr>
            </xdr:nvGrpSpPr>
            <xdr:grpSpPr>
              <a:xfrm>
                <a:off x="314192" y="3400458"/>
                <a:ext cx="1065551" cy="275934"/>
                <a:chOff x="314275" y="3400425"/>
                <a:chExt cx="1065689" cy="276225"/>
              </a:xfrm>
              <a:solidFill>
                <a:srgbClr val="FFFFFF"/>
              </a:solidFill>
            </xdr:grpSpPr>
            <xdr:sp>
              <xdr:nvSpPr>
                <xdr:cNvPr id="30" name="Rounded Rectangle 17"/>
                <xdr:cNvSpPr>
                  <a:spLocks/>
                </xdr:cNvSpPr>
              </xdr:nvSpPr>
              <xdr:spPr>
                <a:xfrm>
                  <a:off x="340384" y="3401668"/>
                  <a:ext cx="1018532" cy="278435"/>
                </a:xfrm>
                <a:prstGeom prst="roundRect">
                  <a:avLst/>
                </a:prstGeom>
                <a:solidFill>
                  <a:srgbClr val="CCC1DA"/>
                </a:solidFill>
                <a:ln w="25400" cmpd="sng">
                  <a:solidFill>
                    <a:srgbClr val="CCC1D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TextBox 78">
                  <a:hlinkClick r:id="rId11"/>
                </xdr:cNvPr>
                <xdr:cNvSpPr txBox="1">
                  <a:spLocks noChangeArrowheads="1"/>
                </xdr:cNvSpPr>
              </xdr:nvSpPr>
              <xdr:spPr>
                <a:xfrm>
                  <a:off x="314275" y="3401668"/>
                  <a:ext cx="1070218" cy="278435"/>
                </a:xfrm>
                <a:prstGeom prst="rect">
                  <a:avLst/>
                </a:prstGeom>
                <a:noFill/>
                <a:ln w="9525" cmpd="sng">
                  <a:noFill/>
                </a:ln>
              </xdr:spPr>
              <xdr:txBody>
                <a:bodyPr vertOverflow="clip" wrap="square" anchor="ctr"/>
                <a:p>
                  <a:pPr algn="ctr">
                    <a:defRPr/>
                  </a:pPr>
                  <a:r>
                    <a:rPr lang="en-US" cap="none" sz="1100" b="1" i="0" u="none" baseline="0">
                      <a:solidFill>
                        <a:srgbClr val="000000"/>
                      </a:solidFill>
                    </a:rPr>
                    <a:t>Anodes</a:t>
                  </a:r>
                </a:p>
              </xdr:txBody>
            </xdr:sp>
          </xdr:grpSp>
          <xdr:grpSp>
            <xdr:nvGrpSpPr>
              <xdr:cNvPr id="32" name="Group 37"/>
              <xdr:cNvGrpSpPr>
                <a:grpSpLocks/>
              </xdr:cNvGrpSpPr>
            </xdr:nvGrpSpPr>
            <xdr:grpSpPr>
              <a:xfrm>
                <a:off x="295195" y="3696029"/>
                <a:ext cx="1075338" cy="352411"/>
                <a:chOff x="295245" y="3695700"/>
                <a:chExt cx="1075205" cy="352425"/>
              </a:xfrm>
              <a:solidFill>
                <a:srgbClr val="FFFFFF"/>
              </a:solidFill>
            </xdr:grpSpPr>
            <xdr:sp>
              <xdr:nvSpPr>
                <xdr:cNvPr id="33" name="Rounded Rectangle 17"/>
                <xdr:cNvSpPr>
                  <a:spLocks/>
                </xdr:cNvSpPr>
              </xdr:nvSpPr>
              <xdr:spPr>
                <a:xfrm>
                  <a:off x="355188" y="3772969"/>
                  <a:ext cx="1018488" cy="278416"/>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TextBox 60">
                  <a:hlinkClick r:id="rId12"/>
                </xdr:cNvPr>
                <xdr:cNvSpPr txBox="1">
                  <a:spLocks noChangeArrowheads="1"/>
                </xdr:cNvSpPr>
              </xdr:nvSpPr>
              <xdr:spPr>
                <a:xfrm>
                  <a:off x="296320" y="3701515"/>
                  <a:ext cx="1070098" cy="271279"/>
                </a:xfrm>
                <a:prstGeom prst="rect">
                  <a:avLst/>
                </a:prstGeom>
                <a:noFill/>
                <a:ln w="9525" cmpd="sng">
                  <a:noFill/>
                </a:ln>
              </xdr:spPr>
              <xdr:txBody>
                <a:bodyPr vertOverflow="clip" wrap="square"/>
                <a:p>
                  <a:pPr algn="ctr">
                    <a:defRPr/>
                  </a:pPr>
                  <a:r>
                    <a:rPr lang="en-US" cap="none" sz="1100" b="1" i="0" u="none" baseline="0">
                      <a:solidFill>
                        <a:srgbClr val="000000"/>
                      </a:solidFill>
                    </a:rPr>
                    <a:t>Electroplated
Product</a:t>
                  </a:r>
                </a:p>
              </xdr:txBody>
            </xdr:sp>
          </xdr:grpSp>
          <xdr:grpSp>
            <xdr:nvGrpSpPr>
              <xdr:cNvPr id="35" name="Group 38"/>
              <xdr:cNvGrpSpPr>
                <a:grpSpLocks/>
              </xdr:cNvGrpSpPr>
            </xdr:nvGrpSpPr>
            <xdr:grpSpPr>
              <a:xfrm>
                <a:off x="304694" y="4067042"/>
                <a:ext cx="1075338" cy="371013"/>
                <a:chOff x="304760" y="4067175"/>
                <a:chExt cx="1075204" cy="371475"/>
              </a:xfrm>
              <a:solidFill>
                <a:srgbClr val="FFFFFF"/>
              </a:solidFill>
            </xdr:grpSpPr>
            <xdr:sp>
              <xdr:nvSpPr>
                <xdr:cNvPr id="36" name="Rounded Rectangle 17"/>
                <xdr:cNvSpPr>
                  <a:spLocks/>
                </xdr:cNvSpPr>
              </xdr:nvSpPr>
              <xdr:spPr>
                <a:xfrm>
                  <a:off x="362552" y="4158465"/>
                  <a:ext cx="1018487" cy="278421"/>
                </a:xfrm>
                <a:prstGeom prst="roundRect">
                  <a:avLst/>
                </a:prstGeom>
                <a:solidFill>
                  <a:srgbClr val="4A452A"/>
                </a:solidFill>
                <a:ln w="25400"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TextBox 58">
                  <a:hlinkClick r:id="rId13"/>
                </xdr:cNvPr>
                <xdr:cNvSpPr txBox="1">
                  <a:spLocks noChangeArrowheads="1"/>
                </xdr:cNvSpPr>
              </xdr:nvSpPr>
              <xdr:spPr>
                <a:xfrm>
                  <a:off x="304760" y="4065783"/>
                  <a:ext cx="1070097" cy="278421"/>
                </a:xfrm>
                <a:prstGeom prst="rect">
                  <a:avLst/>
                </a:prstGeom>
                <a:noFill/>
                <a:ln w="9525" cmpd="sng">
                  <a:noFill/>
                </a:ln>
              </xdr:spPr>
              <xdr:txBody>
                <a:bodyPr vertOverflow="clip" wrap="square"/>
                <a:p>
                  <a:pPr algn="ctr">
                    <a:defRPr/>
                  </a:pPr>
                  <a:r>
                    <a:rPr lang="en-US" cap="none" sz="1100" b="0" i="0" u="none" baseline="0">
                      <a:solidFill>
                        <a:srgbClr val="FFFFFF"/>
                      </a:solidFill>
                    </a:rPr>
                    <a:t>Output Summary</a:t>
                  </a:r>
                </a:p>
              </xdr:txBody>
            </xdr:sp>
          </xdr:grpSp>
        </xdr:grpSp>
      </xdr:grpSp>
      <xdr:sp>
        <xdr:nvSpPr>
          <xdr:cNvPr id="38" name="Rounded Rectangle 15"/>
          <xdr:cNvSpPr>
            <a:spLocks/>
          </xdr:cNvSpPr>
        </xdr:nvSpPr>
        <xdr:spPr>
          <a:xfrm>
            <a:off x="419238" y="1857499"/>
            <a:ext cx="1029781" cy="352411"/>
          </a:xfrm>
          <a:prstGeom prst="roundRect">
            <a:avLst/>
          </a:prstGeom>
          <a:solidFill>
            <a:srgbClr val="F1F4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9" name="TextBox 40">
            <a:hlinkClick r:id="rId14"/>
          </xdr:cNvPr>
          <xdr:cNvSpPr txBox="1">
            <a:spLocks noChangeArrowheads="1"/>
          </xdr:cNvSpPr>
        </xdr:nvSpPr>
        <xdr:spPr>
          <a:xfrm>
            <a:off x="377747" y="1817194"/>
            <a:ext cx="1071272" cy="264566"/>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Metal</a:t>
            </a:r>
            <a:r>
              <a:rPr lang="en-US" cap="none" sz="1100" b="1" i="0" u="none" baseline="0">
                <a:solidFill>
                  <a:srgbClr val="000000"/>
                </a:solidFill>
                <a:latin typeface="Times New Roman"/>
                <a:ea typeface="Times New Roman"/>
                <a:cs typeface="Times New Roman"/>
              </a:rPr>
              <a:t> Substrate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xdr:col>
      <xdr:colOff>1104900</xdr:colOff>
      <xdr:row>5</xdr:row>
      <xdr:rowOff>123825</xdr:rowOff>
    </xdr:to>
    <xdr:sp fLocksText="0">
      <xdr:nvSpPr>
        <xdr:cNvPr id="1" name="TextBox 5">
          <a:hlinkClick r:id="rId1"/>
        </xdr:cNvPr>
        <xdr:cNvSpPr txBox="1">
          <a:spLocks noChangeArrowheads="1"/>
        </xdr:cNvSpPr>
      </xdr:nvSpPr>
      <xdr:spPr>
        <a:xfrm>
          <a:off x="466725" y="1619250"/>
          <a:ext cx="1076325" cy="409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3</xdr:row>
      <xdr:rowOff>19050</xdr:rowOff>
    </xdr:from>
    <xdr:to>
      <xdr:col>1</xdr:col>
      <xdr:colOff>1095375</xdr:colOff>
      <xdr:row>3</xdr:row>
      <xdr:rowOff>285750</xdr:rowOff>
    </xdr:to>
    <xdr:sp fLocksText="0">
      <xdr:nvSpPr>
        <xdr:cNvPr id="2" name="TextBox 6">
          <a:hlinkClick r:id="rId2"/>
        </xdr:cNvPr>
        <xdr:cNvSpPr txBox="1">
          <a:spLocks noChangeArrowheads="1"/>
        </xdr:cNvSpPr>
      </xdr:nvSpPr>
      <xdr:spPr>
        <a:xfrm>
          <a:off x="457200" y="1143000"/>
          <a:ext cx="10763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1028700</xdr:colOff>
      <xdr:row>33</xdr:row>
      <xdr:rowOff>228600</xdr:rowOff>
    </xdr:from>
    <xdr:to>
      <xdr:col>3</xdr:col>
      <xdr:colOff>1066800</xdr:colOff>
      <xdr:row>35</xdr:row>
      <xdr:rowOff>171450</xdr:rowOff>
    </xdr:to>
    <xdr:pic>
      <xdr:nvPicPr>
        <xdr:cNvPr id="3" name="Picture 11" descr="Toronto647.wmf"/>
        <xdr:cNvPicPr preferRelativeResize="1">
          <a:picLocks noChangeAspect="1"/>
        </xdr:cNvPicPr>
      </xdr:nvPicPr>
      <xdr:blipFill>
        <a:blip r:embed="rId3"/>
        <a:stretch>
          <a:fillRect/>
        </a:stretch>
      </xdr:blipFill>
      <xdr:spPr>
        <a:xfrm>
          <a:off x="1466850" y="14773275"/>
          <a:ext cx="1781175" cy="552450"/>
        </a:xfrm>
        <a:prstGeom prst="rect">
          <a:avLst/>
        </a:prstGeom>
        <a:noFill/>
        <a:ln w="9525" cmpd="sng">
          <a:noFill/>
        </a:ln>
      </xdr:spPr>
    </xdr:pic>
    <xdr:clientData/>
  </xdr:twoCellAnchor>
  <xdr:twoCellAnchor editAs="oneCell">
    <xdr:from>
      <xdr:col>5</xdr:col>
      <xdr:colOff>1514475</xdr:colOff>
      <xdr:row>33</xdr:row>
      <xdr:rowOff>200025</xdr:rowOff>
    </xdr:from>
    <xdr:to>
      <xdr:col>10</xdr:col>
      <xdr:colOff>38100</xdr:colOff>
      <xdr:row>35</xdr:row>
      <xdr:rowOff>95250</xdr:rowOff>
    </xdr:to>
    <xdr:pic>
      <xdr:nvPicPr>
        <xdr:cNvPr id="4" name="Picture 13" descr="livegreen_B.wmf"/>
        <xdr:cNvPicPr preferRelativeResize="1">
          <a:picLocks noChangeAspect="1"/>
        </xdr:cNvPicPr>
      </xdr:nvPicPr>
      <xdr:blipFill>
        <a:blip r:embed="rId4"/>
        <a:stretch>
          <a:fillRect/>
        </a:stretch>
      </xdr:blipFill>
      <xdr:spPr>
        <a:xfrm>
          <a:off x="7658100" y="14744700"/>
          <a:ext cx="176212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1933575</xdr:colOff>
      <xdr:row>0</xdr:row>
      <xdr:rowOff>504825</xdr:rowOff>
    </xdr:to>
    <xdr:pic>
      <xdr:nvPicPr>
        <xdr:cNvPr id="5" name="Picture 14" descr="ChemTRAC final logo.wmf"/>
        <xdr:cNvPicPr preferRelativeResize="1">
          <a:picLocks noChangeAspect="1"/>
        </xdr:cNvPicPr>
      </xdr:nvPicPr>
      <xdr:blipFill>
        <a:blip r:embed="rId5"/>
        <a:stretch>
          <a:fillRect/>
        </a:stretch>
      </xdr:blipFill>
      <xdr:spPr>
        <a:xfrm>
          <a:off x="1885950" y="0"/>
          <a:ext cx="2228850" cy="504825"/>
        </a:xfrm>
        <a:prstGeom prst="rect">
          <a:avLst/>
        </a:prstGeom>
        <a:noFill/>
        <a:ln w="9525" cmpd="sng">
          <a:noFill/>
        </a:ln>
      </xdr:spPr>
    </xdr:pic>
    <xdr:clientData/>
  </xdr:twoCellAnchor>
  <xdr:twoCellAnchor>
    <xdr:from>
      <xdr:col>0</xdr:col>
      <xdr:colOff>0</xdr:colOff>
      <xdr:row>6</xdr:row>
      <xdr:rowOff>4591050</xdr:rowOff>
    </xdr:from>
    <xdr:to>
      <xdr:col>1</xdr:col>
      <xdr:colOff>257175</xdr:colOff>
      <xdr:row>8</xdr:row>
      <xdr:rowOff>285750</xdr:rowOff>
    </xdr:to>
    <xdr:grpSp>
      <xdr:nvGrpSpPr>
        <xdr:cNvPr id="6" name="Group 730"/>
        <xdr:cNvGrpSpPr>
          <a:grpSpLocks/>
        </xdr:cNvGrpSpPr>
      </xdr:nvGrpSpPr>
      <xdr:grpSpPr>
        <a:xfrm>
          <a:off x="0" y="6896100"/>
          <a:ext cx="695325" cy="1104900"/>
          <a:chOff x="2" y="119"/>
          <a:chExt cx="49" cy="53"/>
        </a:xfrm>
        <a:solidFill>
          <a:srgbClr val="FFFFFF"/>
        </a:solidFill>
      </xdr:grpSpPr>
      <xdr:sp>
        <xdr:nvSpPr>
          <xdr:cNvPr id="7" name="AutoShape 73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Text Box 732"/>
          <xdr:cNvSpPr txBox="1">
            <a:spLocks noChangeArrowheads="1"/>
          </xdr:cNvSpPr>
        </xdr:nvSpPr>
        <xdr:spPr>
          <a:xfrm>
            <a:off x="3" y="140"/>
            <a:ext cx="48" cy="25"/>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161925</xdr:colOff>
      <xdr:row>2</xdr:row>
      <xdr:rowOff>161925</xdr:rowOff>
    </xdr:from>
    <xdr:to>
      <xdr:col>1</xdr:col>
      <xdr:colOff>1314450</xdr:colOff>
      <xdr:row>17</xdr:row>
      <xdr:rowOff>142875</xdr:rowOff>
    </xdr:to>
    <xdr:grpSp>
      <xdr:nvGrpSpPr>
        <xdr:cNvPr id="9" name="Group 39"/>
        <xdr:cNvGrpSpPr>
          <a:grpSpLocks/>
        </xdr:cNvGrpSpPr>
      </xdr:nvGrpSpPr>
      <xdr:grpSpPr>
        <a:xfrm>
          <a:off x="600075" y="914400"/>
          <a:ext cx="1152525" cy="9544050"/>
          <a:chOff x="333375" y="1466850"/>
          <a:chExt cx="1152525" cy="4133850"/>
        </a:xfrm>
        <a:solidFill>
          <a:srgbClr val="FFFFFF"/>
        </a:solidFill>
      </xdr:grpSpPr>
      <xdr:grpSp>
        <xdr:nvGrpSpPr>
          <xdr:cNvPr id="10" name="Group 44"/>
          <xdr:cNvGrpSpPr>
            <a:grpSpLocks/>
          </xdr:cNvGrpSpPr>
        </xdr:nvGrpSpPr>
        <xdr:grpSpPr>
          <a:xfrm>
            <a:off x="333375" y="1466850"/>
            <a:ext cx="1152525" cy="4133850"/>
            <a:chOff x="657225" y="1466850"/>
            <a:chExt cx="1151325" cy="4133850"/>
          </a:xfrm>
          <a:solidFill>
            <a:srgbClr val="FFFFFF"/>
          </a:solidFill>
        </xdr:grpSpPr>
        <xdr:sp>
          <xdr:nvSpPr>
            <xdr:cNvPr id="11" name="Rounded Rectangle 17"/>
            <xdr:cNvSpPr>
              <a:spLocks/>
            </xdr:cNvSpPr>
          </xdr:nvSpPr>
          <xdr:spPr>
            <a:xfrm>
              <a:off x="753648" y="2667733"/>
              <a:ext cx="1017483" cy="279035"/>
            </a:xfrm>
            <a:prstGeom prst="roundRect">
              <a:avLst/>
            </a:prstGeom>
            <a:solidFill>
              <a:srgbClr val="B9CDE5"/>
            </a:solidFill>
            <a:ln w="25400" cmpd="sng">
              <a:solidFill>
                <a:srgbClr val="B9CDE5"/>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 name="Group 43"/>
            <xdr:cNvGrpSpPr>
              <a:grpSpLocks/>
            </xdr:cNvGrpSpPr>
          </xdr:nvGrpSpPr>
          <xdr:grpSpPr>
            <a:xfrm>
              <a:off x="657225" y="1466850"/>
              <a:ext cx="1151325" cy="4133850"/>
              <a:chOff x="266700" y="1466850"/>
              <a:chExt cx="1151325" cy="4133850"/>
            </a:xfrm>
            <a:solidFill>
              <a:srgbClr val="FFFFFF"/>
            </a:solidFill>
          </xdr:grpSpPr>
          <xdr:sp>
            <xdr:nvSpPr>
              <xdr:cNvPr id="13" name="Rounded Rectangle 15"/>
              <xdr:cNvSpPr>
                <a:spLocks/>
              </xdr:cNvSpPr>
            </xdr:nvSpPr>
            <xdr:spPr>
              <a:xfrm>
                <a:off x="361972" y="1466850"/>
                <a:ext cx="1028709" cy="314173"/>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4" name="Group 26"/>
              <xdr:cNvGrpSpPr>
                <a:grpSpLocks/>
              </xdr:cNvGrpSpPr>
            </xdr:nvGrpSpPr>
            <xdr:grpSpPr>
              <a:xfrm>
                <a:off x="342687" y="4524866"/>
                <a:ext cx="1065551" cy="285236"/>
                <a:chOff x="431725" y="2571749"/>
                <a:chExt cx="995900" cy="287021"/>
              </a:xfrm>
              <a:solidFill>
                <a:srgbClr val="FFFFFF"/>
              </a:solidFill>
            </xdr:grpSpPr>
            <xdr:sp>
              <xdr:nvSpPr>
                <xdr:cNvPr id="15" name="Rounded Rectangle 19"/>
                <xdr:cNvSpPr>
                  <a:spLocks/>
                </xdr:cNvSpPr>
              </xdr:nvSpPr>
              <xdr:spPr>
                <a:xfrm>
                  <a:off x="450896" y="2586746"/>
                  <a:ext cx="957807" cy="273531"/>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6" name="TextBox 90">
                  <a:hlinkClick r:id="rId6"/>
                </xdr:cNvPr>
                <xdr:cNvSpPr txBox="1">
                  <a:spLocks noChangeArrowheads="1"/>
                </xdr:cNvSpPr>
              </xdr:nvSpPr>
              <xdr:spPr>
                <a:xfrm>
                  <a:off x="431725" y="2572682"/>
                  <a:ext cx="999635" cy="280563"/>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grpSp>
          <xdr:grpSp>
            <xdr:nvGrpSpPr>
              <xdr:cNvPr id="17" name="Group 41"/>
              <xdr:cNvGrpSpPr>
                <a:grpSpLocks/>
              </xdr:cNvGrpSpPr>
            </xdr:nvGrpSpPr>
            <xdr:grpSpPr>
              <a:xfrm>
                <a:off x="266700" y="2219211"/>
                <a:ext cx="1108150" cy="343110"/>
                <a:chOff x="304800" y="2190750"/>
                <a:chExt cx="1108075" cy="342899"/>
              </a:xfrm>
              <a:solidFill>
                <a:srgbClr val="FFFFFF"/>
              </a:solidFill>
            </xdr:grpSpPr>
            <xdr:sp>
              <xdr:nvSpPr>
                <xdr:cNvPr id="18" name="Rounded Rectangle 17"/>
                <xdr:cNvSpPr>
                  <a:spLocks/>
                </xdr:cNvSpPr>
              </xdr:nvSpPr>
              <xdr:spPr>
                <a:xfrm>
                  <a:off x="394000" y="2255301"/>
                  <a:ext cx="1010287" cy="279291"/>
                </a:xfrm>
                <a:prstGeom prst="roundRect">
                  <a:avLst/>
                </a:prstGeom>
                <a:solidFill>
                  <a:srgbClr val="D7E4BD"/>
                </a:solidFill>
                <a:ln w="25400" cmpd="sng">
                  <a:solidFill>
                    <a:srgbClr val="D7E4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TextBox 88">
                  <a:hlinkClick r:id="rId7"/>
                </xdr:cNvPr>
                <xdr:cNvSpPr txBox="1">
                  <a:spLocks noChangeArrowheads="1"/>
                </xdr:cNvSpPr>
              </xdr:nvSpPr>
              <xdr:spPr>
                <a:xfrm>
                  <a:off x="304800" y="2192464"/>
                  <a:ext cx="1062090" cy="272348"/>
                </a:xfrm>
                <a:prstGeom prst="rect">
                  <a:avLst/>
                </a:prstGeom>
                <a:noFill/>
                <a:ln w="9525" cmpd="sng">
                  <a:noFill/>
                </a:ln>
              </xdr:spPr>
              <xdr:txBody>
                <a:bodyPr vertOverflow="clip" wrap="square"/>
                <a:p>
                  <a:pPr algn="ctr">
                    <a:defRPr/>
                  </a:pPr>
                  <a:r>
                    <a:rPr lang="en-US" cap="none" sz="1100" b="1" i="0" u="none" baseline="0">
                      <a:solidFill>
                        <a:srgbClr val="000000"/>
                      </a:solidFill>
                    </a:rPr>
                    <a:t>Chromium Bath</a:t>
                  </a:r>
                </a:p>
              </xdr:txBody>
            </xdr:sp>
          </xdr:grpSp>
          <xdr:sp>
            <xdr:nvSpPr>
              <xdr:cNvPr id="20" name="TextBox 49">
                <a:hlinkClick r:id="rId8"/>
              </xdr:cNvPr>
              <xdr:cNvSpPr txBox="1">
                <a:spLocks noChangeArrowheads="1"/>
              </xdr:cNvSpPr>
            </xdr:nvSpPr>
            <xdr:spPr>
              <a:xfrm>
                <a:off x="325993" y="1481318"/>
                <a:ext cx="1062097" cy="286269"/>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grpSp>
            <xdr:nvGrpSpPr>
              <xdr:cNvPr id="21" name="Group 18"/>
              <xdr:cNvGrpSpPr>
                <a:grpSpLocks/>
              </xdr:cNvGrpSpPr>
            </xdr:nvGrpSpPr>
            <xdr:grpSpPr>
              <a:xfrm>
                <a:off x="352474" y="4943418"/>
                <a:ext cx="1065551" cy="275934"/>
                <a:chOff x="430666" y="3534831"/>
                <a:chExt cx="1023061" cy="276440"/>
              </a:xfrm>
              <a:solidFill>
                <a:srgbClr val="FFFFFF"/>
              </a:solidFill>
            </xdr:grpSpPr>
            <xdr:sp>
              <xdr:nvSpPr>
                <xdr:cNvPr id="22" name="Rounded Rectangle 20"/>
                <xdr:cNvSpPr>
                  <a:spLocks/>
                </xdr:cNvSpPr>
              </xdr:nvSpPr>
              <xdr:spPr>
                <a:xfrm>
                  <a:off x="455475" y="3535660"/>
                  <a:ext cx="955539" cy="272570"/>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3" name="TextBox 86">
                  <a:hlinkClick r:id="rId9"/>
                </xdr:cNvPr>
                <xdr:cNvSpPr txBox="1">
                  <a:spLocks noChangeArrowheads="1"/>
                </xdr:cNvSpPr>
              </xdr:nvSpPr>
              <xdr:spPr>
                <a:xfrm>
                  <a:off x="433991" y="3535660"/>
                  <a:ext cx="1019736" cy="272570"/>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grpSp>
          <xdr:grpSp>
            <xdr:nvGrpSpPr>
              <xdr:cNvPr id="24" name="Group 24"/>
              <xdr:cNvGrpSpPr>
                <a:grpSpLocks/>
              </xdr:cNvGrpSpPr>
            </xdr:nvGrpSpPr>
            <xdr:grpSpPr>
              <a:xfrm>
                <a:off x="333477" y="5305130"/>
                <a:ext cx="1066703" cy="295570"/>
                <a:chOff x="422275" y="3992033"/>
                <a:chExt cx="1005840" cy="295486"/>
              </a:xfrm>
              <a:solidFill>
                <a:srgbClr val="FFFFFF"/>
              </a:solidFill>
            </xdr:grpSpPr>
            <xdr:sp>
              <xdr:nvSpPr>
                <xdr:cNvPr id="25" name="Rounded Rectangle 20"/>
                <xdr:cNvSpPr>
                  <a:spLocks/>
                </xdr:cNvSpPr>
              </xdr:nvSpPr>
              <xdr:spPr>
                <a:xfrm>
                  <a:off x="450439" y="4015007"/>
                  <a:ext cx="959571" cy="272512"/>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6" name="TextBox 84">
                  <a:hlinkClick r:id="rId10"/>
                </xdr:cNvPr>
                <xdr:cNvSpPr txBox="1">
                  <a:spLocks noChangeArrowheads="1"/>
                </xdr:cNvSpPr>
              </xdr:nvSpPr>
              <xdr:spPr>
                <a:xfrm>
                  <a:off x="422526" y="3994028"/>
                  <a:ext cx="1008606" cy="279530"/>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grpSp>
          <xdr:sp>
            <xdr:nvSpPr>
              <xdr:cNvPr id="27" name="TextBox 52">
                <a:hlinkClick r:id="rId11"/>
              </xdr:cNvPr>
              <xdr:cNvSpPr txBox="1">
                <a:spLocks noChangeArrowheads="1"/>
              </xdr:cNvSpPr>
            </xdr:nvSpPr>
            <xdr:spPr>
              <a:xfrm>
                <a:off x="333477" y="2598491"/>
                <a:ext cx="1062097" cy="342076"/>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Cadmium Cyanide</a:t>
                </a:r>
                <a:r>
                  <a:rPr lang="en-US" cap="none" sz="1100" b="1" i="0" u="none" baseline="0">
                    <a:solidFill>
                      <a:srgbClr val="000000"/>
                    </a:solidFill>
                    <a:latin typeface="Times New Roman"/>
                    <a:ea typeface="Times New Roman"/>
                    <a:cs typeface="Times New Roman"/>
                  </a:rPr>
                  <a:t> Bath</a:t>
                </a:r>
              </a:p>
            </xdr:txBody>
          </xdr:sp>
          <xdr:grpSp>
            <xdr:nvGrpSpPr>
              <xdr:cNvPr id="28" name="Group 40"/>
              <xdr:cNvGrpSpPr>
                <a:grpSpLocks/>
              </xdr:cNvGrpSpPr>
            </xdr:nvGrpSpPr>
            <xdr:grpSpPr>
              <a:xfrm>
                <a:off x="295195" y="2952969"/>
                <a:ext cx="1075338" cy="352411"/>
                <a:chOff x="295245" y="2952750"/>
                <a:chExt cx="1075204" cy="352425"/>
              </a:xfrm>
              <a:solidFill>
                <a:srgbClr val="FFFFFF"/>
              </a:solidFill>
            </xdr:grpSpPr>
            <xdr:sp>
              <xdr:nvSpPr>
                <xdr:cNvPr id="29" name="Rounded Rectangle 17"/>
                <xdr:cNvSpPr>
                  <a:spLocks/>
                </xdr:cNvSpPr>
              </xdr:nvSpPr>
              <xdr:spPr>
                <a:xfrm>
                  <a:off x="355725" y="3030988"/>
                  <a:ext cx="1017681" cy="272336"/>
                </a:xfrm>
                <a:prstGeom prst="roundRect">
                  <a:avLst/>
                </a:prstGeom>
                <a:solidFill>
                  <a:srgbClr val="B7DEE8"/>
                </a:solidFill>
                <a:ln w="25400" cmpd="sng">
                  <a:solidFill>
                    <a:srgbClr val="B7DEE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TextBox 82">
                  <a:hlinkClick r:id="rId12"/>
                </xdr:cNvPr>
                <xdr:cNvSpPr txBox="1">
                  <a:spLocks noChangeArrowheads="1"/>
                </xdr:cNvSpPr>
              </xdr:nvSpPr>
              <xdr:spPr>
                <a:xfrm>
                  <a:off x="296320" y="2954160"/>
                  <a:ext cx="1069559" cy="272336"/>
                </a:xfrm>
                <a:prstGeom prst="rect">
                  <a:avLst/>
                </a:prstGeom>
                <a:noFill/>
                <a:ln w="9525" cmpd="sng">
                  <a:noFill/>
                </a:ln>
              </xdr:spPr>
              <xdr:txBody>
                <a:bodyPr vertOverflow="clip" wrap="square"/>
                <a:p>
                  <a:pPr algn="ctr">
                    <a:defRPr/>
                  </a:pPr>
                  <a:r>
                    <a:rPr lang="en-US" cap="none" sz="1100" b="1" i="0" u="none" baseline="0">
                      <a:solidFill>
                        <a:srgbClr val="000000"/>
                      </a:solidFill>
                    </a:rPr>
                    <a:t>Nickel
Bath</a:t>
                  </a:r>
                </a:p>
              </xdr:txBody>
            </xdr:sp>
          </xdr:grpSp>
          <xdr:grpSp>
            <xdr:nvGrpSpPr>
              <xdr:cNvPr id="31" name="Group 39"/>
              <xdr:cNvGrpSpPr>
                <a:grpSpLocks/>
              </xdr:cNvGrpSpPr>
            </xdr:nvGrpSpPr>
            <xdr:grpSpPr>
              <a:xfrm>
                <a:off x="314192" y="3400458"/>
                <a:ext cx="1065551" cy="275934"/>
                <a:chOff x="314275" y="3400425"/>
                <a:chExt cx="1065689" cy="276225"/>
              </a:xfrm>
              <a:solidFill>
                <a:srgbClr val="FFFFFF"/>
              </a:solidFill>
            </xdr:grpSpPr>
            <xdr:sp>
              <xdr:nvSpPr>
                <xdr:cNvPr id="32" name="Rounded Rectangle 17"/>
                <xdr:cNvSpPr>
                  <a:spLocks/>
                </xdr:cNvSpPr>
              </xdr:nvSpPr>
              <xdr:spPr>
                <a:xfrm>
                  <a:off x="340917" y="3401116"/>
                  <a:ext cx="1017733" cy="272358"/>
                </a:xfrm>
                <a:prstGeom prst="roundRect">
                  <a:avLst/>
                </a:prstGeom>
                <a:solidFill>
                  <a:srgbClr val="CCC1DA"/>
                </a:solidFill>
                <a:ln w="25400" cmpd="sng">
                  <a:solidFill>
                    <a:srgbClr val="CCC1D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TextBox 80">
                  <a:hlinkClick r:id="rId13"/>
                </xdr:cNvPr>
                <xdr:cNvSpPr txBox="1">
                  <a:spLocks noChangeArrowheads="1"/>
                </xdr:cNvSpPr>
              </xdr:nvSpPr>
              <xdr:spPr>
                <a:xfrm>
                  <a:off x="314275" y="3401116"/>
                  <a:ext cx="1069685" cy="272358"/>
                </a:xfrm>
                <a:prstGeom prst="rect">
                  <a:avLst/>
                </a:prstGeom>
                <a:noFill/>
                <a:ln w="9525" cmpd="sng">
                  <a:noFill/>
                </a:ln>
              </xdr:spPr>
              <xdr:txBody>
                <a:bodyPr vertOverflow="clip" wrap="square" anchor="ctr"/>
                <a:p>
                  <a:pPr algn="ctr">
                    <a:defRPr/>
                  </a:pPr>
                  <a:r>
                    <a:rPr lang="en-US" cap="none" sz="1100" b="1" i="0" u="none" baseline="0">
                      <a:solidFill>
                        <a:srgbClr val="000000"/>
                      </a:solidFill>
                    </a:rPr>
                    <a:t>Anodes</a:t>
                  </a:r>
                </a:p>
              </xdr:txBody>
            </xdr:sp>
          </xdr:grpSp>
          <xdr:grpSp>
            <xdr:nvGrpSpPr>
              <xdr:cNvPr id="34" name="Group 37"/>
              <xdr:cNvGrpSpPr>
                <a:grpSpLocks/>
              </xdr:cNvGrpSpPr>
            </xdr:nvGrpSpPr>
            <xdr:grpSpPr>
              <a:xfrm>
                <a:off x="295195" y="3696029"/>
                <a:ext cx="1075338" cy="352411"/>
                <a:chOff x="295245" y="3695700"/>
                <a:chExt cx="1075205" cy="352425"/>
              </a:xfrm>
              <a:solidFill>
                <a:srgbClr val="FFFFFF"/>
              </a:solidFill>
            </xdr:grpSpPr>
            <xdr:sp>
              <xdr:nvSpPr>
                <xdr:cNvPr id="35" name="Rounded Rectangle 17"/>
                <xdr:cNvSpPr>
                  <a:spLocks/>
                </xdr:cNvSpPr>
              </xdr:nvSpPr>
              <xdr:spPr>
                <a:xfrm>
                  <a:off x="355725" y="3771207"/>
                  <a:ext cx="1017682" cy="279297"/>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TextBox 78">
                  <a:hlinkClick r:id="rId14"/>
                </xdr:cNvPr>
                <xdr:cNvSpPr txBox="1">
                  <a:spLocks noChangeArrowheads="1"/>
                </xdr:cNvSpPr>
              </xdr:nvSpPr>
              <xdr:spPr>
                <a:xfrm>
                  <a:off x="296320" y="3694468"/>
                  <a:ext cx="1069560" cy="279297"/>
                </a:xfrm>
                <a:prstGeom prst="rect">
                  <a:avLst/>
                </a:prstGeom>
                <a:noFill/>
                <a:ln w="9525" cmpd="sng">
                  <a:noFill/>
                </a:ln>
              </xdr:spPr>
              <xdr:txBody>
                <a:bodyPr vertOverflow="clip" wrap="square"/>
                <a:p>
                  <a:pPr algn="ctr">
                    <a:defRPr/>
                  </a:pPr>
                  <a:r>
                    <a:rPr lang="en-US" cap="none" sz="1100" b="1" i="0" u="none" baseline="0">
                      <a:solidFill>
                        <a:srgbClr val="000000"/>
                      </a:solidFill>
                    </a:rPr>
                    <a:t>Electroplated
Product</a:t>
                  </a:r>
                </a:p>
              </xdr:txBody>
            </xdr:sp>
          </xdr:grpSp>
          <xdr:grpSp>
            <xdr:nvGrpSpPr>
              <xdr:cNvPr id="37" name="Group 38"/>
              <xdr:cNvGrpSpPr>
                <a:grpSpLocks/>
              </xdr:cNvGrpSpPr>
            </xdr:nvGrpSpPr>
            <xdr:grpSpPr>
              <a:xfrm>
                <a:off x="304694" y="4067042"/>
                <a:ext cx="1075338" cy="371013"/>
                <a:chOff x="304760" y="4067175"/>
                <a:chExt cx="1075204" cy="371475"/>
              </a:xfrm>
              <a:solidFill>
                <a:srgbClr val="FFFFFF"/>
              </a:solidFill>
            </xdr:grpSpPr>
            <xdr:sp>
              <xdr:nvSpPr>
                <xdr:cNvPr id="38" name="Rounded Rectangle 17"/>
                <xdr:cNvSpPr>
                  <a:spLocks/>
                </xdr:cNvSpPr>
              </xdr:nvSpPr>
              <xdr:spPr>
                <a:xfrm>
                  <a:off x="363359" y="4162273"/>
                  <a:ext cx="1017681" cy="279349"/>
                </a:xfrm>
                <a:prstGeom prst="roundRect">
                  <a:avLst/>
                </a:prstGeom>
                <a:solidFill>
                  <a:srgbClr val="4A452A"/>
                </a:solidFill>
                <a:ln w="25400"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TextBox 60">
                  <a:hlinkClick r:id="rId15"/>
                </xdr:cNvPr>
                <xdr:cNvSpPr txBox="1">
                  <a:spLocks noChangeArrowheads="1"/>
                </xdr:cNvSpPr>
              </xdr:nvSpPr>
              <xdr:spPr>
                <a:xfrm>
                  <a:off x="304760" y="4064576"/>
                  <a:ext cx="1069559" cy="286314"/>
                </a:xfrm>
                <a:prstGeom prst="rect">
                  <a:avLst/>
                </a:prstGeom>
                <a:noFill/>
                <a:ln w="9525" cmpd="sng">
                  <a:noFill/>
                </a:ln>
              </xdr:spPr>
              <xdr:txBody>
                <a:bodyPr vertOverflow="clip" wrap="square"/>
                <a:p>
                  <a:pPr algn="ctr">
                    <a:defRPr/>
                  </a:pPr>
                  <a:r>
                    <a:rPr lang="en-US" cap="none" sz="1100" b="0" i="0" u="none" baseline="0">
                      <a:solidFill>
                        <a:srgbClr val="FFFFFF"/>
                      </a:solidFill>
                    </a:rPr>
                    <a:t>Output Summary</a:t>
                  </a:r>
                </a:p>
              </xdr:txBody>
            </xdr:sp>
          </xdr:grpSp>
        </xdr:grpSp>
      </xdr:grpSp>
      <xdr:sp>
        <xdr:nvSpPr>
          <xdr:cNvPr id="40" name="Rounded Rectangle 15"/>
          <xdr:cNvSpPr>
            <a:spLocks/>
          </xdr:cNvSpPr>
        </xdr:nvSpPr>
        <xdr:spPr>
          <a:xfrm>
            <a:off x="419238" y="1857499"/>
            <a:ext cx="1029781" cy="361712"/>
          </a:xfrm>
          <a:prstGeom prst="roundRect">
            <a:avLst/>
          </a:prstGeom>
          <a:solidFill>
            <a:srgbClr val="F1F4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41" name="TextBox 42">
            <a:hlinkClick r:id="rId16"/>
          </xdr:cNvPr>
          <xdr:cNvSpPr txBox="1">
            <a:spLocks noChangeArrowheads="1"/>
          </xdr:cNvSpPr>
        </xdr:nvSpPr>
        <xdr:spPr>
          <a:xfrm>
            <a:off x="378035" y="1808926"/>
            <a:ext cx="1070696" cy="279035"/>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Metal</a:t>
            </a:r>
            <a:r>
              <a:rPr lang="en-US" cap="none" sz="1100" b="1" i="0" u="none" baseline="0">
                <a:solidFill>
                  <a:srgbClr val="000000"/>
                </a:solidFill>
                <a:latin typeface="Times New Roman"/>
                <a:ea typeface="Times New Roman"/>
                <a:cs typeface="Times New Roman"/>
              </a:rPr>
              <a:t> Substrate</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1333500</xdr:colOff>
      <xdr:row>30</xdr:row>
      <xdr:rowOff>238125</xdr:rowOff>
    </xdr:from>
    <xdr:to>
      <xdr:col>3</xdr:col>
      <xdr:colOff>1438275</xdr:colOff>
      <xdr:row>32</xdr:row>
      <xdr:rowOff>180975</xdr:rowOff>
    </xdr:to>
    <xdr:pic>
      <xdr:nvPicPr>
        <xdr:cNvPr id="1" name="Picture 11" descr="Toronto647.wmf"/>
        <xdr:cNvPicPr preferRelativeResize="1">
          <a:picLocks noChangeAspect="1"/>
        </xdr:cNvPicPr>
      </xdr:nvPicPr>
      <xdr:blipFill>
        <a:blip r:embed="rId1"/>
        <a:stretch>
          <a:fillRect/>
        </a:stretch>
      </xdr:blipFill>
      <xdr:spPr>
        <a:xfrm>
          <a:off x="1771650" y="13449300"/>
          <a:ext cx="1781175" cy="552450"/>
        </a:xfrm>
        <a:prstGeom prst="rect">
          <a:avLst/>
        </a:prstGeom>
        <a:noFill/>
        <a:ln w="9525" cmpd="sng">
          <a:noFill/>
        </a:ln>
      </xdr:spPr>
    </xdr:pic>
    <xdr:clientData/>
  </xdr:twoCellAnchor>
  <xdr:twoCellAnchor editAs="oneCell">
    <xdr:from>
      <xdr:col>5</xdr:col>
      <xdr:colOff>1504950</xdr:colOff>
      <xdr:row>31</xdr:row>
      <xdr:rowOff>19050</xdr:rowOff>
    </xdr:from>
    <xdr:to>
      <xdr:col>9</xdr:col>
      <xdr:colOff>180975</xdr:colOff>
      <xdr:row>32</xdr:row>
      <xdr:rowOff>228600</xdr:rowOff>
    </xdr:to>
    <xdr:pic>
      <xdr:nvPicPr>
        <xdr:cNvPr id="2" name="Picture 13" descr="livegreen_B.wmf"/>
        <xdr:cNvPicPr preferRelativeResize="1">
          <a:picLocks noChangeAspect="1"/>
        </xdr:cNvPicPr>
      </xdr:nvPicPr>
      <xdr:blipFill>
        <a:blip r:embed="rId2"/>
        <a:stretch>
          <a:fillRect/>
        </a:stretch>
      </xdr:blipFill>
      <xdr:spPr>
        <a:xfrm>
          <a:off x="7581900" y="13535025"/>
          <a:ext cx="1762125" cy="514350"/>
        </a:xfrm>
        <a:prstGeom prst="rect">
          <a:avLst/>
        </a:prstGeom>
        <a:noFill/>
        <a:ln w="9525" cmpd="sng">
          <a:noFill/>
        </a:ln>
      </xdr:spPr>
    </xdr:pic>
    <xdr:clientData/>
  </xdr:twoCellAnchor>
  <xdr:twoCellAnchor editAs="oneCell">
    <xdr:from>
      <xdr:col>2</xdr:col>
      <xdr:colOff>0</xdr:colOff>
      <xdr:row>0</xdr:row>
      <xdr:rowOff>0</xdr:rowOff>
    </xdr:from>
    <xdr:to>
      <xdr:col>3</xdr:col>
      <xdr:colOff>1933575</xdr:colOff>
      <xdr:row>0</xdr:row>
      <xdr:rowOff>504825</xdr:rowOff>
    </xdr:to>
    <xdr:pic>
      <xdr:nvPicPr>
        <xdr:cNvPr id="3" name="Picture 14" descr="ChemTRAC final logo.wmf"/>
        <xdr:cNvPicPr preferRelativeResize="1">
          <a:picLocks noChangeAspect="1"/>
        </xdr:cNvPicPr>
      </xdr:nvPicPr>
      <xdr:blipFill>
        <a:blip r:embed="rId3"/>
        <a:stretch>
          <a:fillRect/>
        </a:stretch>
      </xdr:blipFill>
      <xdr:spPr>
        <a:xfrm>
          <a:off x="1819275" y="0"/>
          <a:ext cx="2228850" cy="504825"/>
        </a:xfrm>
        <a:prstGeom prst="rect">
          <a:avLst/>
        </a:prstGeom>
        <a:noFill/>
        <a:ln w="9525" cmpd="sng">
          <a:noFill/>
        </a:ln>
      </xdr:spPr>
    </xdr:pic>
    <xdr:clientData/>
  </xdr:twoCellAnchor>
  <xdr:twoCellAnchor>
    <xdr:from>
      <xdr:col>0</xdr:col>
      <xdr:colOff>0</xdr:colOff>
      <xdr:row>7</xdr:row>
      <xdr:rowOff>219075</xdr:rowOff>
    </xdr:from>
    <xdr:to>
      <xdr:col>1</xdr:col>
      <xdr:colOff>228600</xdr:colOff>
      <xdr:row>9</xdr:row>
      <xdr:rowOff>95250</xdr:rowOff>
    </xdr:to>
    <xdr:grpSp>
      <xdr:nvGrpSpPr>
        <xdr:cNvPr id="4" name="Group 730"/>
        <xdr:cNvGrpSpPr>
          <a:grpSpLocks/>
        </xdr:cNvGrpSpPr>
      </xdr:nvGrpSpPr>
      <xdr:grpSpPr>
        <a:xfrm>
          <a:off x="0" y="7315200"/>
          <a:ext cx="666750" cy="514350"/>
          <a:chOff x="2" y="119"/>
          <a:chExt cx="45" cy="53"/>
        </a:xfrm>
        <a:solidFill>
          <a:srgbClr val="FFFFFF"/>
        </a:solidFill>
      </xdr:grpSpPr>
      <xdr:sp>
        <xdr:nvSpPr>
          <xdr:cNvPr id="5" name="AutoShape 73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Text Box 732"/>
          <xdr:cNvSpPr txBox="1">
            <a:spLocks noChangeArrowheads="1"/>
          </xdr:cNvSpPr>
        </xdr:nvSpPr>
        <xdr:spPr>
          <a:xfrm>
            <a:off x="2" y="137"/>
            <a:ext cx="41" cy="24"/>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161925</xdr:colOff>
      <xdr:row>2</xdr:row>
      <xdr:rowOff>142875</xdr:rowOff>
    </xdr:from>
    <xdr:to>
      <xdr:col>1</xdr:col>
      <xdr:colOff>1314450</xdr:colOff>
      <xdr:row>17</xdr:row>
      <xdr:rowOff>161925</xdr:rowOff>
    </xdr:to>
    <xdr:grpSp>
      <xdr:nvGrpSpPr>
        <xdr:cNvPr id="7" name="Group 37"/>
        <xdr:cNvGrpSpPr>
          <a:grpSpLocks/>
        </xdr:cNvGrpSpPr>
      </xdr:nvGrpSpPr>
      <xdr:grpSpPr>
        <a:xfrm>
          <a:off x="600075" y="904875"/>
          <a:ext cx="1152525" cy="8934450"/>
          <a:chOff x="333375" y="1466850"/>
          <a:chExt cx="1152525" cy="4133850"/>
        </a:xfrm>
        <a:solidFill>
          <a:srgbClr val="FFFFFF"/>
        </a:solidFill>
      </xdr:grpSpPr>
      <xdr:grpSp>
        <xdr:nvGrpSpPr>
          <xdr:cNvPr id="8" name="Group 44"/>
          <xdr:cNvGrpSpPr>
            <a:grpSpLocks/>
          </xdr:cNvGrpSpPr>
        </xdr:nvGrpSpPr>
        <xdr:grpSpPr>
          <a:xfrm>
            <a:off x="333375" y="1466850"/>
            <a:ext cx="1152525" cy="4133850"/>
            <a:chOff x="657225" y="1466850"/>
            <a:chExt cx="1151325" cy="4133850"/>
          </a:xfrm>
          <a:solidFill>
            <a:srgbClr val="FFFFFF"/>
          </a:solidFill>
        </xdr:grpSpPr>
        <xdr:sp>
          <xdr:nvSpPr>
            <xdr:cNvPr id="9" name="Rounded Rectangle 17"/>
            <xdr:cNvSpPr>
              <a:spLocks/>
            </xdr:cNvSpPr>
          </xdr:nvSpPr>
          <xdr:spPr>
            <a:xfrm>
              <a:off x="753648" y="2666700"/>
              <a:ext cx="1017483" cy="276968"/>
            </a:xfrm>
            <a:prstGeom prst="roundRect">
              <a:avLst/>
            </a:prstGeom>
            <a:solidFill>
              <a:srgbClr val="B9CDE5"/>
            </a:solidFill>
            <a:ln w="25400" cmpd="sng">
              <a:solidFill>
                <a:srgbClr val="B9CDE5"/>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0" name="Group 43"/>
            <xdr:cNvGrpSpPr>
              <a:grpSpLocks/>
            </xdr:cNvGrpSpPr>
          </xdr:nvGrpSpPr>
          <xdr:grpSpPr>
            <a:xfrm>
              <a:off x="657225" y="1466850"/>
              <a:ext cx="1151325" cy="4133850"/>
              <a:chOff x="266700" y="1466850"/>
              <a:chExt cx="1151325" cy="4133850"/>
            </a:xfrm>
            <a:solidFill>
              <a:srgbClr val="FFFFFF"/>
            </a:solidFill>
          </xdr:grpSpPr>
          <xdr:sp>
            <xdr:nvSpPr>
              <xdr:cNvPr id="11" name="Rounded Rectangle 15"/>
              <xdr:cNvSpPr>
                <a:spLocks/>
              </xdr:cNvSpPr>
            </xdr:nvSpPr>
            <xdr:spPr>
              <a:xfrm>
                <a:off x="361972" y="1466850"/>
                <a:ext cx="1028709" cy="314173"/>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 name="Group 26"/>
              <xdr:cNvGrpSpPr>
                <a:grpSpLocks/>
              </xdr:cNvGrpSpPr>
            </xdr:nvGrpSpPr>
            <xdr:grpSpPr>
              <a:xfrm>
                <a:off x="342687" y="4524866"/>
                <a:ext cx="1065551" cy="285236"/>
                <a:chOff x="431725" y="2571749"/>
                <a:chExt cx="995900" cy="287021"/>
              </a:xfrm>
              <a:solidFill>
                <a:srgbClr val="FFFFFF"/>
              </a:solidFill>
            </xdr:grpSpPr>
            <xdr:sp>
              <xdr:nvSpPr>
                <xdr:cNvPr id="13" name="Rounded Rectangle 19"/>
                <xdr:cNvSpPr>
                  <a:spLocks/>
                </xdr:cNvSpPr>
              </xdr:nvSpPr>
              <xdr:spPr>
                <a:xfrm>
                  <a:off x="450896" y="2593921"/>
                  <a:ext cx="957807" cy="257745"/>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4" name="TextBox 88">
                  <a:hlinkClick r:id="rId4"/>
                </xdr:cNvPr>
                <xdr:cNvSpPr txBox="1">
                  <a:spLocks noChangeArrowheads="1"/>
                </xdr:cNvSpPr>
              </xdr:nvSpPr>
              <xdr:spPr>
                <a:xfrm>
                  <a:off x="431725" y="2580001"/>
                  <a:ext cx="999635" cy="264777"/>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grpSp>
          <xdr:grpSp>
            <xdr:nvGrpSpPr>
              <xdr:cNvPr id="15" name="Group 41"/>
              <xdr:cNvGrpSpPr>
                <a:grpSpLocks/>
              </xdr:cNvGrpSpPr>
            </xdr:nvGrpSpPr>
            <xdr:grpSpPr>
              <a:xfrm>
                <a:off x="266700" y="2219211"/>
                <a:ext cx="1108150" cy="343110"/>
                <a:chOff x="304800" y="2190750"/>
                <a:chExt cx="1108075" cy="342899"/>
              </a:xfrm>
              <a:solidFill>
                <a:srgbClr val="FFFFFF"/>
              </a:solidFill>
            </xdr:grpSpPr>
            <xdr:sp>
              <xdr:nvSpPr>
                <xdr:cNvPr id="16" name="Rounded Rectangle 17"/>
                <xdr:cNvSpPr>
                  <a:spLocks/>
                </xdr:cNvSpPr>
              </xdr:nvSpPr>
              <xdr:spPr>
                <a:xfrm>
                  <a:off x="394000" y="2263616"/>
                  <a:ext cx="1010287" cy="263604"/>
                </a:xfrm>
                <a:prstGeom prst="roundRect">
                  <a:avLst/>
                </a:prstGeom>
                <a:solidFill>
                  <a:srgbClr val="D7E4BD"/>
                </a:solidFill>
                <a:ln w="25400" cmpd="sng">
                  <a:solidFill>
                    <a:srgbClr val="D7E4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TextBox 86">
                  <a:hlinkClick r:id="rId5"/>
                </xdr:cNvPr>
                <xdr:cNvSpPr txBox="1">
                  <a:spLocks noChangeArrowheads="1"/>
                </xdr:cNvSpPr>
              </xdr:nvSpPr>
              <xdr:spPr>
                <a:xfrm>
                  <a:off x="304800" y="2187408"/>
                  <a:ext cx="1062090" cy="277405"/>
                </a:xfrm>
                <a:prstGeom prst="rect">
                  <a:avLst/>
                </a:prstGeom>
                <a:noFill/>
                <a:ln w="9525" cmpd="sng">
                  <a:noFill/>
                </a:ln>
              </xdr:spPr>
              <xdr:txBody>
                <a:bodyPr vertOverflow="clip" wrap="square"/>
                <a:p>
                  <a:pPr algn="ctr">
                    <a:defRPr/>
                  </a:pPr>
                  <a:r>
                    <a:rPr lang="en-US" cap="none" sz="1100" b="1" i="0" u="none" baseline="0">
                      <a:solidFill>
                        <a:srgbClr val="000000"/>
                      </a:solidFill>
                    </a:rPr>
                    <a:t>Chromium Bath</a:t>
                  </a:r>
                </a:p>
              </xdr:txBody>
            </xdr:sp>
          </xdr:grpSp>
          <xdr:sp>
            <xdr:nvSpPr>
              <xdr:cNvPr id="18" name="TextBox 46">
                <a:hlinkClick r:id="rId6"/>
              </xdr:cNvPr>
              <xdr:cNvSpPr txBox="1">
                <a:spLocks noChangeArrowheads="1"/>
              </xdr:cNvSpPr>
            </xdr:nvSpPr>
            <xdr:spPr>
              <a:xfrm>
                <a:off x="325993" y="1480285"/>
                <a:ext cx="1062097" cy="284202"/>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grpSp>
            <xdr:nvGrpSpPr>
              <xdr:cNvPr id="19" name="Group 18"/>
              <xdr:cNvGrpSpPr>
                <a:grpSpLocks/>
              </xdr:cNvGrpSpPr>
            </xdr:nvGrpSpPr>
            <xdr:grpSpPr>
              <a:xfrm>
                <a:off x="352474" y="4943418"/>
                <a:ext cx="1065551" cy="275934"/>
                <a:chOff x="430666" y="3534831"/>
                <a:chExt cx="1023061" cy="276440"/>
              </a:xfrm>
              <a:solidFill>
                <a:srgbClr val="FFFFFF"/>
              </a:solidFill>
            </xdr:grpSpPr>
            <xdr:sp>
              <xdr:nvSpPr>
                <xdr:cNvPr id="20" name="Rounded Rectangle 20"/>
                <xdr:cNvSpPr>
                  <a:spLocks/>
                </xdr:cNvSpPr>
              </xdr:nvSpPr>
              <xdr:spPr>
                <a:xfrm>
                  <a:off x="455475" y="3533173"/>
                  <a:ext cx="955539" cy="284595"/>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84">
                  <a:hlinkClick r:id="rId7"/>
                </xdr:cNvPr>
                <xdr:cNvSpPr txBox="1">
                  <a:spLocks noChangeArrowheads="1"/>
                </xdr:cNvSpPr>
              </xdr:nvSpPr>
              <xdr:spPr>
                <a:xfrm>
                  <a:off x="433991" y="3533173"/>
                  <a:ext cx="1019736" cy="284595"/>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grpSp>
          <xdr:grpSp>
            <xdr:nvGrpSpPr>
              <xdr:cNvPr id="22" name="Group 24"/>
              <xdr:cNvGrpSpPr>
                <a:grpSpLocks/>
              </xdr:cNvGrpSpPr>
            </xdr:nvGrpSpPr>
            <xdr:grpSpPr>
              <a:xfrm>
                <a:off x="333477" y="5305130"/>
                <a:ext cx="1066703" cy="295570"/>
                <a:chOff x="422275" y="3992033"/>
                <a:chExt cx="1005840" cy="295486"/>
              </a:xfrm>
              <a:solidFill>
                <a:srgbClr val="FFFFFF"/>
              </a:solidFill>
            </xdr:grpSpPr>
            <xdr:sp>
              <xdr:nvSpPr>
                <xdr:cNvPr id="23" name="Rounded Rectangle 20"/>
                <xdr:cNvSpPr>
                  <a:spLocks/>
                </xdr:cNvSpPr>
              </xdr:nvSpPr>
              <xdr:spPr>
                <a:xfrm>
                  <a:off x="450439" y="4002966"/>
                  <a:ext cx="959571" cy="284553"/>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4" name="TextBox 82">
                  <a:hlinkClick r:id="rId8"/>
                </xdr:cNvPr>
                <xdr:cNvSpPr txBox="1">
                  <a:spLocks noChangeArrowheads="1"/>
                </xdr:cNvSpPr>
              </xdr:nvSpPr>
              <xdr:spPr>
                <a:xfrm>
                  <a:off x="422526" y="3982209"/>
                  <a:ext cx="1008606" cy="291497"/>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grpSp>
          <xdr:sp>
            <xdr:nvSpPr>
              <xdr:cNvPr id="25" name="TextBox 50">
                <a:hlinkClick r:id="rId9"/>
              </xdr:cNvPr>
              <xdr:cNvSpPr txBox="1">
                <a:spLocks noChangeArrowheads="1"/>
              </xdr:cNvSpPr>
            </xdr:nvSpPr>
            <xdr:spPr>
              <a:xfrm>
                <a:off x="333477" y="2597458"/>
                <a:ext cx="1062097" cy="340009"/>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Cadmium Cyanide</a:t>
                </a:r>
                <a:r>
                  <a:rPr lang="en-US" cap="none" sz="1100" b="1" i="0" u="none" baseline="0">
                    <a:solidFill>
                      <a:srgbClr val="000000"/>
                    </a:solidFill>
                    <a:latin typeface="Times New Roman"/>
                    <a:ea typeface="Times New Roman"/>
                    <a:cs typeface="Times New Roman"/>
                  </a:rPr>
                  <a:t> Bath</a:t>
                </a:r>
              </a:p>
            </xdr:txBody>
          </xdr:sp>
          <xdr:grpSp>
            <xdr:nvGrpSpPr>
              <xdr:cNvPr id="26" name="Group 40"/>
              <xdr:cNvGrpSpPr>
                <a:grpSpLocks/>
              </xdr:cNvGrpSpPr>
            </xdr:nvGrpSpPr>
            <xdr:grpSpPr>
              <a:xfrm>
                <a:off x="295195" y="2952969"/>
                <a:ext cx="1075338" cy="352411"/>
                <a:chOff x="295245" y="2952750"/>
                <a:chExt cx="1075204" cy="352425"/>
              </a:xfrm>
              <a:solidFill>
                <a:srgbClr val="FFFFFF"/>
              </a:solidFill>
            </xdr:grpSpPr>
            <xdr:sp>
              <xdr:nvSpPr>
                <xdr:cNvPr id="27" name="Rounded Rectangle 17"/>
                <xdr:cNvSpPr>
                  <a:spLocks/>
                </xdr:cNvSpPr>
              </xdr:nvSpPr>
              <xdr:spPr>
                <a:xfrm>
                  <a:off x="355725" y="3027464"/>
                  <a:ext cx="1017681" cy="277447"/>
                </a:xfrm>
                <a:prstGeom prst="roundRect">
                  <a:avLst/>
                </a:prstGeom>
                <a:solidFill>
                  <a:srgbClr val="B7DEE8"/>
                </a:solidFill>
                <a:ln w="25400" cmpd="sng">
                  <a:solidFill>
                    <a:srgbClr val="B7DEE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TextBox 80">
                  <a:hlinkClick r:id="rId10"/>
                </xdr:cNvPr>
                <xdr:cNvSpPr txBox="1">
                  <a:spLocks noChangeArrowheads="1"/>
                </xdr:cNvSpPr>
              </xdr:nvSpPr>
              <xdr:spPr>
                <a:xfrm>
                  <a:off x="296320" y="2951253"/>
                  <a:ext cx="1069559" cy="277447"/>
                </a:xfrm>
                <a:prstGeom prst="rect">
                  <a:avLst/>
                </a:prstGeom>
                <a:noFill/>
                <a:ln w="9525" cmpd="sng">
                  <a:noFill/>
                </a:ln>
              </xdr:spPr>
              <xdr:txBody>
                <a:bodyPr vertOverflow="clip" wrap="square"/>
                <a:p>
                  <a:pPr algn="ctr">
                    <a:defRPr/>
                  </a:pPr>
                  <a:r>
                    <a:rPr lang="en-US" cap="none" sz="1100" b="1" i="0" u="none" baseline="0">
                      <a:solidFill>
                        <a:srgbClr val="000000"/>
                      </a:solidFill>
                    </a:rPr>
                    <a:t>Nickel
Bath</a:t>
                  </a:r>
                </a:p>
              </xdr:txBody>
            </xdr:sp>
          </xdr:grpSp>
          <xdr:grpSp>
            <xdr:nvGrpSpPr>
              <xdr:cNvPr id="29" name="Group 39"/>
              <xdr:cNvGrpSpPr>
                <a:grpSpLocks/>
              </xdr:cNvGrpSpPr>
            </xdr:nvGrpSpPr>
            <xdr:grpSpPr>
              <a:xfrm>
                <a:off x="314192" y="3400458"/>
                <a:ext cx="1065551" cy="275934"/>
                <a:chOff x="314275" y="3400425"/>
                <a:chExt cx="1065689" cy="276225"/>
              </a:xfrm>
              <a:solidFill>
                <a:srgbClr val="FFFFFF"/>
              </a:solidFill>
            </xdr:grpSpPr>
            <xdr:sp>
              <xdr:nvSpPr>
                <xdr:cNvPr id="30" name="Rounded Rectangle 17"/>
                <xdr:cNvSpPr>
                  <a:spLocks/>
                </xdr:cNvSpPr>
              </xdr:nvSpPr>
              <xdr:spPr>
                <a:xfrm>
                  <a:off x="340917" y="3402013"/>
                  <a:ext cx="1017733" cy="277468"/>
                </a:xfrm>
                <a:prstGeom prst="roundRect">
                  <a:avLst/>
                </a:prstGeom>
                <a:solidFill>
                  <a:srgbClr val="CCC1DA"/>
                </a:solidFill>
                <a:ln w="25400" cmpd="sng">
                  <a:solidFill>
                    <a:srgbClr val="CCC1D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TextBox 78">
                  <a:hlinkClick r:id="rId11"/>
                </xdr:cNvPr>
                <xdr:cNvSpPr txBox="1">
                  <a:spLocks noChangeArrowheads="1"/>
                </xdr:cNvSpPr>
              </xdr:nvSpPr>
              <xdr:spPr>
                <a:xfrm>
                  <a:off x="314275" y="3402013"/>
                  <a:ext cx="1069685" cy="277468"/>
                </a:xfrm>
                <a:prstGeom prst="rect">
                  <a:avLst/>
                </a:prstGeom>
                <a:noFill/>
                <a:ln w="9525" cmpd="sng">
                  <a:noFill/>
                </a:ln>
              </xdr:spPr>
              <xdr:txBody>
                <a:bodyPr vertOverflow="clip" wrap="square" anchor="ctr"/>
                <a:p>
                  <a:pPr algn="ctr">
                    <a:defRPr/>
                  </a:pPr>
                  <a:r>
                    <a:rPr lang="en-US" cap="none" sz="1100" b="1" i="0" u="none" baseline="0">
                      <a:solidFill>
                        <a:srgbClr val="000000"/>
                      </a:solidFill>
                    </a:rPr>
                    <a:t>Anodes</a:t>
                  </a:r>
                </a:p>
              </xdr:txBody>
            </xdr:sp>
          </xdr:grpSp>
          <xdr:grpSp>
            <xdr:nvGrpSpPr>
              <xdr:cNvPr id="32" name="Group 37"/>
              <xdr:cNvGrpSpPr>
                <a:grpSpLocks/>
              </xdr:cNvGrpSpPr>
            </xdr:nvGrpSpPr>
            <xdr:grpSpPr>
              <a:xfrm>
                <a:off x="295195" y="3696029"/>
                <a:ext cx="1075338" cy="352411"/>
                <a:chOff x="295245" y="3695700"/>
                <a:chExt cx="1075205" cy="352425"/>
              </a:xfrm>
              <a:solidFill>
                <a:srgbClr val="FFFFFF"/>
              </a:solidFill>
            </xdr:grpSpPr>
            <xdr:sp>
              <xdr:nvSpPr>
                <xdr:cNvPr id="33" name="Rounded Rectangle 17"/>
                <xdr:cNvSpPr>
                  <a:spLocks/>
                </xdr:cNvSpPr>
              </xdr:nvSpPr>
              <xdr:spPr>
                <a:xfrm>
                  <a:off x="355725" y="3769621"/>
                  <a:ext cx="1017682" cy="277447"/>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TextBox 60">
                  <a:hlinkClick r:id="rId12"/>
                </xdr:cNvPr>
                <xdr:cNvSpPr txBox="1">
                  <a:spLocks noChangeArrowheads="1"/>
                </xdr:cNvSpPr>
              </xdr:nvSpPr>
              <xdr:spPr>
                <a:xfrm>
                  <a:off x="296320" y="3693410"/>
                  <a:ext cx="1069560" cy="277447"/>
                </a:xfrm>
                <a:prstGeom prst="rect">
                  <a:avLst/>
                </a:prstGeom>
                <a:noFill/>
                <a:ln w="9525" cmpd="sng">
                  <a:noFill/>
                </a:ln>
              </xdr:spPr>
              <xdr:txBody>
                <a:bodyPr vertOverflow="clip" wrap="square"/>
                <a:p>
                  <a:pPr algn="ctr">
                    <a:defRPr/>
                  </a:pPr>
                  <a:r>
                    <a:rPr lang="en-US" cap="none" sz="1100" b="1" i="0" u="none" baseline="0">
                      <a:solidFill>
                        <a:srgbClr val="000000"/>
                      </a:solidFill>
                    </a:rPr>
                    <a:t>Electroplated
Product</a:t>
                  </a:r>
                </a:p>
              </xdr:txBody>
            </xdr:sp>
          </xdr:grpSp>
          <xdr:grpSp>
            <xdr:nvGrpSpPr>
              <xdr:cNvPr id="35" name="Group 38"/>
              <xdr:cNvGrpSpPr>
                <a:grpSpLocks/>
              </xdr:cNvGrpSpPr>
            </xdr:nvGrpSpPr>
            <xdr:grpSpPr>
              <a:xfrm>
                <a:off x="304694" y="4067042"/>
                <a:ext cx="1075338" cy="371013"/>
                <a:chOff x="304760" y="4067175"/>
                <a:chExt cx="1075204" cy="371475"/>
              </a:xfrm>
              <a:solidFill>
                <a:srgbClr val="FFFFFF"/>
              </a:solidFill>
            </xdr:grpSpPr>
            <xdr:sp>
              <xdr:nvSpPr>
                <xdr:cNvPr id="36" name="Rounded Rectangle 17"/>
                <xdr:cNvSpPr>
                  <a:spLocks/>
                </xdr:cNvSpPr>
              </xdr:nvSpPr>
              <xdr:spPr>
                <a:xfrm>
                  <a:off x="363359" y="4158001"/>
                  <a:ext cx="1017681" cy="277399"/>
                </a:xfrm>
                <a:prstGeom prst="roundRect">
                  <a:avLst/>
                </a:prstGeom>
                <a:solidFill>
                  <a:srgbClr val="4A452A"/>
                </a:solidFill>
                <a:ln w="25400"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TextBox 58">
                  <a:hlinkClick r:id="rId13"/>
                </xdr:cNvPr>
                <xdr:cNvSpPr txBox="1">
                  <a:spLocks noChangeArrowheads="1"/>
                </xdr:cNvSpPr>
              </xdr:nvSpPr>
              <xdr:spPr>
                <a:xfrm>
                  <a:off x="304760" y="4067825"/>
                  <a:ext cx="1069559" cy="277399"/>
                </a:xfrm>
                <a:prstGeom prst="rect">
                  <a:avLst/>
                </a:prstGeom>
                <a:noFill/>
                <a:ln w="9525" cmpd="sng">
                  <a:noFill/>
                </a:ln>
              </xdr:spPr>
              <xdr:txBody>
                <a:bodyPr vertOverflow="clip" wrap="square"/>
                <a:p>
                  <a:pPr algn="ctr">
                    <a:defRPr/>
                  </a:pPr>
                  <a:r>
                    <a:rPr lang="en-US" cap="none" sz="1100" b="0" i="0" u="none" baseline="0">
                      <a:solidFill>
                        <a:srgbClr val="FFFFFF"/>
                      </a:solidFill>
                    </a:rPr>
                    <a:t>Output Summary</a:t>
                  </a:r>
                </a:p>
              </xdr:txBody>
            </xdr:sp>
          </xdr:grpSp>
        </xdr:grpSp>
      </xdr:grpSp>
      <xdr:sp>
        <xdr:nvSpPr>
          <xdr:cNvPr id="38" name="Rounded Rectangle 15"/>
          <xdr:cNvSpPr>
            <a:spLocks/>
          </xdr:cNvSpPr>
        </xdr:nvSpPr>
        <xdr:spPr>
          <a:xfrm>
            <a:off x="419238" y="1857499"/>
            <a:ext cx="1029781" cy="343110"/>
          </a:xfrm>
          <a:prstGeom prst="roundRect">
            <a:avLst/>
          </a:prstGeom>
          <a:solidFill>
            <a:srgbClr val="F1F4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9" name="TextBox 40">
            <a:hlinkClick r:id="rId14"/>
          </xdr:cNvPr>
          <xdr:cNvSpPr txBox="1">
            <a:spLocks noChangeArrowheads="1"/>
          </xdr:cNvSpPr>
        </xdr:nvSpPr>
        <xdr:spPr>
          <a:xfrm>
            <a:off x="378035" y="1820294"/>
            <a:ext cx="1070696" cy="263533"/>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Metal</a:t>
            </a:r>
            <a:r>
              <a:rPr lang="en-US" cap="none" sz="1100" b="1" i="0" u="none" baseline="0">
                <a:solidFill>
                  <a:srgbClr val="000000"/>
                </a:solidFill>
                <a:latin typeface="Times New Roman"/>
                <a:ea typeface="Times New Roman"/>
                <a:cs typeface="Times New Roman"/>
              </a:rPr>
              <a:t> Substrate</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29</xdr:row>
      <xdr:rowOff>219075</xdr:rowOff>
    </xdr:from>
    <xdr:to>
      <xdr:col>3</xdr:col>
      <xdr:colOff>1514475</xdr:colOff>
      <xdr:row>31</xdr:row>
      <xdr:rowOff>171450</xdr:rowOff>
    </xdr:to>
    <xdr:pic>
      <xdr:nvPicPr>
        <xdr:cNvPr id="1" name="Picture 11" descr="Toronto647.wmf"/>
        <xdr:cNvPicPr preferRelativeResize="1">
          <a:picLocks noChangeAspect="1"/>
        </xdr:cNvPicPr>
      </xdr:nvPicPr>
      <xdr:blipFill>
        <a:blip r:embed="rId1"/>
        <a:stretch>
          <a:fillRect/>
        </a:stretch>
      </xdr:blipFill>
      <xdr:spPr>
        <a:xfrm>
          <a:off x="1885950" y="14744700"/>
          <a:ext cx="1790700" cy="561975"/>
        </a:xfrm>
        <a:prstGeom prst="rect">
          <a:avLst/>
        </a:prstGeom>
        <a:noFill/>
        <a:ln w="9525" cmpd="sng">
          <a:noFill/>
        </a:ln>
      </xdr:spPr>
    </xdr:pic>
    <xdr:clientData/>
  </xdr:twoCellAnchor>
  <xdr:twoCellAnchor editAs="oneCell">
    <xdr:from>
      <xdr:col>5</xdr:col>
      <xdr:colOff>1543050</xdr:colOff>
      <xdr:row>30</xdr:row>
      <xdr:rowOff>19050</xdr:rowOff>
    </xdr:from>
    <xdr:to>
      <xdr:col>8</xdr:col>
      <xdr:colOff>19050</xdr:colOff>
      <xdr:row>31</xdr:row>
      <xdr:rowOff>219075</xdr:rowOff>
    </xdr:to>
    <xdr:pic>
      <xdr:nvPicPr>
        <xdr:cNvPr id="2" name="Picture 13" descr="livegreen_B.wmf"/>
        <xdr:cNvPicPr preferRelativeResize="1">
          <a:picLocks noChangeAspect="1"/>
        </xdr:cNvPicPr>
      </xdr:nvPicPr>
      <xdr:blipFill>
        <a:blip r:embed="rId2"/>
        <a:stretch>
          <a:fillRect/>
        </a:stretch>
      </xdr:blipFill>
      <xdr:spPr>
        <a:xfrm>
          <a:off x="7315200" y="14849475"/>
          <a:ext cx="176212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1933575</xdr:colOff>
      <xdr:row>0</xdr:row>
      <xdr:rowOff>504825</xdr:rowOff>
    </xdr:to>
    <xdr:pic>
      <xdr:nvPicPr>
        <xdr:cNvPr id="3" name="Picture 14" descr="ChemTRAC final logo.wmf"/>
        <xdr:cNvPicPr preferRelativeResize="1">
          <a:picLocks noChangeAspect="1"/>
        </xdr:cNvPicPr>
      </xdr:nvPicPr>
      <xdr:blipFill>
        <a:blip r:embed="rId3"/>
        <a:stretch>
          <a:fillRect/>
        </a:stretch>
      </xdr:blipFill>
      <xdr:spPr>
        <a:xfrm>
          <a:off x="1866900" y="0"/>
          <a:ext cx="2228850" cy="504825"/>
        </a:xfrm>
        <a:prstGeom prst="rect">
          <a:avLst/>
        </a:prstGeom>
        <a:noFill/>
        <a:ln w="9525" cmpd="sng">
          <a:noFill/>
        </a:ln>
      </xdr:spPr>
    </xdr:pic>
    <xdr:clientData/>
  </xdr:twoCellAnchor>
  <xdr:twoCellAnchor>
    <xdr:from>
      <xdr:col>0</xdr:col>
      <xdr:colOff>0</xdr:colOff>
      <xdr:row>10</xdr:row>
      <xdr:rowOff>161925</xdr:rowOff>
    </xdr:from>
    <xdr:to>
      <xdr:col>1</xdr:col>
      <xdr:colOff>190500</xdr:colOff>
      <xdr:row>11</xdr:row>
      <xdr:rowOff>238125</xdr:rowOff>
    </xdr:to>
    <xdr:grpSp>
      <xdr:nvGrpSpPr>
        <xdr:cNvPr id="4" name="Group 730"/>
        <xdr:cNvGrpSpPr>
          <a:grpSpLocks/>
        </xdr:cNvGrpSpPr>
      </xdr:nvGrpSpPr>
      <xdr:grpSpPr>
        <a:xfrm>
          <a:off x="0" y="8372475"/>
          <a:ext cx="628650" cy="514350"/>
          <a:chOff x="2" y="119"/>
          <a:chExt cx="45" cy="53"/>
        </a:xfrm>
        <a:solidFill>
          <a:srgbClr val="FFFFFF"/>
        </a:solidFill>
      </xdr:grpSpPr>
      <xdr:sp>
        <xdr:nvSpPr>
          <xdr:cNvPr id="5" name="AutoShape 73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Text Box 732"/>
          <xdr:cNvSpPr txBox="1">
            <a:spLocks noChangeArrowheads="1"/>
          </xdr:cNvSpPr>
        </xdr:nvSpPr>
        <xdr:spPr>
          <a:xfrm>
            <a:off x="2" y="138"/>
            <a:ext cx="43" cy="23"/>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123825</xdr:colOff>
      <xdr:row>3</xdr:row>
      <xdr:rowOff>9525</xdr:rowOff>
    </xdr:from>
    <xdr:to>
      <xdr:col>1</xdr:col>
      <xdr:colOff>1276350</xdr:colOff>
      <xdr:row>16</xdr:row>
      <xdr:rowOff>95250</xdr:rowOff>
    </xdr:to>
    <xdr:grpSp>
      <xdr:nvGrpSpPr>
        <xdr:cNvPr id="7" name="Group 37"/>
        <xdr:cNvGrpSpPr>
          <a:grpSpLocks/>
        </xdr:cNvGrpSpPr>
      </xdr:nvGrpSpPr>
      <xdr:grpSpPr>
        <a:xfrm>
          <a:off x="561975" y="1066800"/>
          <a:ext cx="1152525" cy="9344025"/>
          <a:chOff x="333375" y="1466850"/>
          <a:chExt cx="1152525" cy="4133850"/>
        </a:xfrm>
        <a:solidFill>
          <a:srgbClr val="FFFFFF"/>
        </a:solidFill>
      </xdr:grpSpPr>
      <xdr:grpSp>
        <xdr:nvGrpSpPr>
          <xdr:cNvPr id="8" name="Group 44"/>
          <xdr:cNvGrpSpPr>
            <a:grpSpLocks/>
          </xdr:cNvGrpSpPr>
        </xdr:nvGrpSpPr>
        <xdr:grpSpPr>
          <a:xfrm>
            <a:off x="333375" y="1466850"/>
            <a:ext cx="1152525" cy="4133850"/>
            <a:chOff x="657225" y="1466850"/>
            <a:chExt cx="1151325" cy="4133850"/>
          </a:xfrm>
          <a:solidFill>
            <a:srgbClr val="FFFFFF"/>
          </a:solidFill>
        </xdr:grpSpPr>
        <xdr:sp>
          <xdr:nvSpPr>
            <xdr:cNvPr id="9" name="Rounded Rectangle 17"/>
            <xdr:cNvSpPr>
              <a:spLocks/>
            </xdr:cNvSpPr>
          </xdr:nvSpPr>
          <xdr:spPr>
            <a:xfrm>
              <a:off x="753648" y="2667733"/>
              <a:ext cx="1017483" cy="276968"/>
            </a:xfrm>
            <a:prstGeom prst="roundRect">
              <a:avLst/>
            </a:prstGeom>
            <a:solidFill>
              <a:srgbClr val="B9CDE5"/>
            </a:solidFill>
            <a:ln w="25400" cmpd="sng">
              <a:solidFill>
                <a:srgbClr val="B9CDE5"/>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0" name="Group 43"/>
            <xdr:cNvGrpSpPr>
              <a:grpSpLocks/>
            </xdr:cNvGrpSpPr>
          </xdr:nvGrpSpPr>
          <xdr:grpSpPr>
            <a:xfrm>
              <a:off x="657225" y="1466850"/>
              <a:ext cx="1151325" cy="4133850"/>
              <a:chOff x="266700" y="1466850"/>
              <a:chExt cx="1151325" cy="4133850"/>
            </a:xfrm>
            <a:solidFill>
              <a:srgbClr val="FFFFFF"/>
            </a:solidFill>
          </xdr:grpSpPr>
          <xdr:sp>
            <xdr:nvSpPr>
              <xdr:cNvPr id="11" name="Rounded Rectangle 15"/>
              <xdr:cNvSpPr>
                <a:spLocks/>
              </xdr:cNvSpPr>
            </xdr:nvSpPr>
            <xdr:spPr>
              <a:xfrm>
                <a:off x="361972" y="1466850"/>
                <a:ext cx="1028709" cy="314173"/>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2" name="Group 26"/>
              <xdr:cNvGrpSpPr>
                <a:grpSpLocks/>
              </xdr:cNvGrpSpPr>
            </xdr:nvGrpSpPr>
            <xdr:grpSpPr>
              <a:xfrm>
                <a:off x="342687" y="4524866"/>
                <a:ext cx="1065551" cy="285236"/>
                <a:chOff x="431725" y="2571749"/>
                <a:chExt cx="995900" cy="287021"/>
              </a:xfrm>
              <a:solidFill>
                <a:srgbClr val="FFFFFF"/>
              </a:solidFill>
            </xdr:grpSpPr>
            <xdr:sp>
              <xdr:nvSpPr>
                <xdr:cNvPr id="13" name="Rounded Rectangle 19"/>
                <xdr:cNvSpPr>
                  <a:spLocks/>
                </xdr:cNvSpPr>
              </xdr:nvSpPr>
              <xdr:spPr>
                <a:xfrm>
                  <a:off x="450896" y="2578279"/>
                  <a:ext cx="957807" cy="277765"/>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4" name="TextBox 88">
                  <a:hlinkClick r:id="rId4"/>
                </xdr:cNvPr>
                <xdr:cNvSpPr txBox="1">
                  <a:spLocks noChangeArrowheads="1"/>
                </xdr:cNvSpPr>
              </xdr:nvSpPr>
              <xdr:spPr>
                <a:xfrm>
                  <a:off x="431725" y="2571032"/>
                  <a:ext cx="999635" cy="277765"/>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grpSp>
          <xdr:grpSp>
            <xdr:nvGrpSpPr>
              <xdr:cNvPr id="15" name="Group 41"/>
              <xdr:cNvGrpSpPr>
                <a:grpSpLocks/>
              </xdr:cNvGrpSpPr>
            </xdr:nvGrpSpPr>
            <xdr:grpSpPr>
              <a:xfrm>
                <a:off x="266700" y="2219211"/>
                <a:ext cx="1108150" cy="343110"/>
                <a:chOff x="304800" y="2190750"/>
                <a:chExt cx="1108075" cy="342899"/>
              </a:xfrm>
              <a:solidFill>
                <a:srgbClr val="FFFFFF"/>
              </a:solidFill>
            </xdr:grpSpPr>
            <xdr:sp>
              <xdr:nvSpPr>
                <xdr:cNvPr id="16" name="Rounded Rectangle 17"/>
                <xdr:cNvSpPr>
                  <a:spLocks/>
                </xdr:cNvSpPr>
              </xdr:nvSpPr>
              <xdr:spPr>
                <a:xfrm>
                  <a:off x="394000" y="2260701"/>
                  <a:ext cx="1010287" cy="276548"/>
                </a:xfrm>
                <a:prstGeom prst="roundRect">
                  <a:avLst/>
                </a:prstGeom>
                <a:solidFill>
                  <a:srgbClr val="D7E4BD"/>
                </a:solidFill>
                <a:ln w="25400" cmpd="sng">
                  <a:solidFill>
                    <a:srgbClr val="D7E4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TextBox 86">
                  <a:hlinkClick r:id="rId5"/>
                </xdr:cNvPr>
                <xdr:cNvSpPr txBox="1">
                  <a:spLocks noChangeArrowheads="1"/>
                </xdr:cNvSpPr>
              </xdr:nvSpPr>
              <xdr:spPr>
                <a:xfrm>
                  <a:off x="304800" y="2188008"/>
                  <a:ext cx="1062090" cy="283835"/>
                </a:xfrm>
                <a:prstGeom prst="rect">
                  <a:avLst/>
                </a:prstGeom>
                <a:noFill/>
                <a:ln w="9525" cmpd="sng">
                  <a:noFill/>
                </a:ln>
              </xdr:spPr>
              <xdr:txBody>
                <a:bodyPr vertOverflow="clip" wrap="square"/>
                <a:p>
                  <a:pPr algn="ctr">
                    <a:defRPr/>
                  </a:pPr>
                  <a:r>
                    <a:rPr lang="en-US" cap="none" sz="1100" b="1" i="0" u="none" baseline="0">
                      <a:solidFill>
                        <a:srgbClr val="000000"/>
                      </a:solidFill>
                    </a:rPr>
                    <a:t>Chromium Bath</a:t>
                  </a:r>
                </a:p>
              </xdr:txBody>
            </xdr:sp>
          </xdr:grpSp>
          <xdr:sp>
            <xdr:nvSpPr>
              <xdr:cNvPr id="18" name="TextBox 46">
                <a:hlinkClick r:id="rId6"/>
              </xdr:cNvPr>
              <xdr:cNvSpPr txBox="1">
                <a:spLocks noChangeArrowheads="1"/>
              </xdr:cNvSpPr>
            </xdr:nvSpPr>
            <xdr:spPr>
              <a:xfrm>
                <a:off x="325993" y="1481318"/>
                <a:ext cx="1062097" cy="276968"/>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grpSp>
            <xdr:nvGrpSpPr>
              <xdr:cNvPr id="19" name="Group 18"/>
              <xdr:cNvGrpSpPr>
                <a:grpSpLocks/>
              </xdr:cNvGrpSpPr>
            </xdr:nvGrpSpPr>
            <xdr:grpSpPr>
              <a:xfrm>
                <a:off x="352474" y="4943418"/>
                <a:ext cx="1065551" cy="275934"/>
                <a:chOff x="430666" y="3534831"/>
                <a:chExt cx="1023061" cy="276440"/>
              </a:xfrm>
              <a:solidFill>
                <a:srgbClr val="FFFFFF"/>
              </a:solidFill>
            </xdr:grpSpPr>
            <xdr:sp>
              <xdr:nvSpPr>
                <xdr:cNvPr id="20" name="Rounded Rectangle 20"/>
                <xdr:cNvSpPr>
                  <a:spLocks/>
                </xdr:cNvSpPr>
              </xdr:nvSpPr>
              <xdr:spPr>
                <a:xfrm>
                  <a:off x="455475" y="3537043"/>
                  <a:ext cx="955539" cy="276786"/>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84">
                  <a:hlinkClick r:id="rId7"/>
                </xdr:cNvPr>
                <xdr:cNvSpPr txBox="1">
                  <a:spLocks noChangeArrowheads="1"/>
                </xdr:cNvSpPr>
              </xdr:nvSpPr>
              <xdr:spPr>
                <a:xfrm>
                  <a:off x="433991" y="3537043"/>
                  <a:ext cx="1019736" cy="276786"/>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grpSp>
          <xdr:grpSp>
            <xdr:nvGrpSpPr>
              <xdr:cNvPr id="22" name="Group 24"/>
              <xdr:cNvGrpSpPr>
                <a:grpSpLocks/>
              </xdr:cNvGrpSpPr>
            </xdr:nvGrpSpPr>
            <xdr:grpSpPr>
              <a:xfrm>
                <a:off x="333477" y="5305130"/>
                <a:ext cx="1066703" cy="295570"/>
                <a:chOff x="422275" y="3992033"/>
                <a:chExt cx="1005840" cy="295486"/>
              </a:xfrm>
              <a:solidFill>
                <a:srgbClr val="FFFFFF"/>
              </a:solidFill>
            </xdr:grpSpPr>
            <xdr:sp>
              <xdr:nvSpPr>
                <xdr:cNvPr id="23" name="Rounded Rectangle 20"/>
                <xdr:cNvSpPr>
                  <a:spLocks/>
                </xdr:cNvSpPr>
              </xdr:nvSpPr>
              <xdr:spPr>
                <a:xfrm>
                  <a:off x="450439" y="4010722"/>
                  <a:ext cx="959571" cy="276797"/>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4" name="TextBox 82">
                  <a:hlinkClick r:id="rId8"/>
                </xdr:cNvPr>
                <xdr:cNvSpPr txBox="1">
                  <a:spLocks noChangeArrowheads="1"/>
                </xdr:cNvSpPr>
              </xdr:nvSpPr>
              <xdr:spPr>
                <a:xfrm>
                  <a:off x="422526" y="3989005"/>
                  <a:ext cx="1008606" cy="284036"/>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grpSp>
          <xdr:sp>
            <xdr:nvSpPr>
              <xdr:cNvPr id="25" name="TextBox 50">
                <a:hlinkClick r:id="rId9"/>
              </xdr:cNvPr>
              <xdr:cNvSpPr txBox="1">
                <a:spLocks noChangeArrowheads="1"/>
              </xdr:cNvSpPr>
            </xdr:nvSpPr>
            <xdr:spPr>
              <a:xfrm>
                <a:off x="333477" y="2602625"/>
                <a:ext cx="1062097" cy="334842"/>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Cadmium Cyanide</a:t>
                </a:r>
                <a:r>
                  <a:rPr lang="en-US" cap="none" sz="1100" b="1" i="0" u="none" baseline="0">
                    <a:solidFill>
                      <a:srgbClr val="000000"/>
                    </a:solidFill>
                    <a:latin typeface="Times New Roman"/>
                    <a:ea typeface="Times New Roman"/>
                    <a:cs typeface="Times New Roman"/>
                  </a:rPr>
                  <a:t> Bath</a:t>
                </a:r>
              </a:p>
            </xdr:txBody>
          </xdr:sp>
          <xdr:grpSp>
            <xdr:nvGrpSpPr>
              <xdr:cNvPr id="26" name="Group 40"/>
              <xdr:cNvGrpSpPr>
                <a:grpSpLocks/>
              </xdr:cNvGrpSpPr>
            </xdr:nvGrpSpPr>
            <xdr:grpSpPr>
              <a:xfrm>
                <a:off x="295195" y="2952969"/>
                <a:ext cx="1075338" cy="352411"/>
                <a:chOff x="295245" y="2952750"/>
                <a:chExt cx="1075204" cy="352425"/>
              </a:xfrm>
              <a:solidFill>
                <a:srgbClr val="FFFFFF"/>
              </a:solidFill>
            </xdr:grpSpPr>
            <xdr:sp>
              <xdr:nvSpPr>
                <xdr:cNvPr id="27" name="Rounded Rectangle 17"/>
                <xdr:cNvSpPr>
                  <a:spLocks/>
                </xdr:cNvSpPr>
              </xdr:nvSpPr>
              <xdr:spPr>
                <a:xfrm>
                  <a:off x="355725" y="3024292"/>
                  <a:ext cx="1017681" cy="283878"/>
                </a:xfrm>
                <a:prstGeom prst="roundRect">
                  <a:avLst/>
                </a:prstGeom>
                <a:solidFill>
                  <a:srgbClr val="B7DEE8"/>
                </a:solidFill>
                <a:ln w="25400" cmpd="sng">
                  <a:solidFill>
                    <a:srgbClr val="B7DEE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TextBox 80">
                  <a:hlinkClick r:id="rId10"/>
                </xdr:cNvPr>
                <xdr:cNvSpPr txBox="1">
                  <a:spLocks noChangeArrowheads="1"/>
                </xdr:cNvSpPr>
              </xdr:nvSpPr>
              <xdr:spPr>
                <a:xfrm>
                  <a:off x="296320" y="2951606"/>
                  <a:ext cx="1069559" cy="276566"/>
                </a:xfrm>
                <a:prstGeom prst="rect">
                  <a:avLst/>
                </a:prstGeom>
                <a:noFill/>
                <a:ln w="9525" cmpd="sng">
                  <a:noFill/>
                </a:ln>
              </xdr:spPr>
              <xdr:txBody>
                <a:bodyPr vertOverflow="clip" wrap="square"/>
                <a:p>
                  <a:pPr algn="ctr">
                    <a:defRPr/>
                  </a:pPr>
                  <a:r>
                    <a:rPr lang="en-US" cap="none" sz="1100" b="1" i="0" u="none" baseline="0">
                      <a:solidFill>
                        <a:srgbClr val="000000"/>
                      </a:solidFill>
                    </a:rPr>
                    <a:t>Nickel
Bath</a:t>
                  </a:r>
                </a:p>
              </xdr:txBody>
            </xdr:sp>
          </xdr:grpSp>
          <xdr:grpSp>
            <xdr:nvGrpSpPr>
              <xdr:cNvPr id="29" name="Group 39"/>
              <xdr:cNvGrpSpPr>
                <a:grpSpLocks/>
              </xdr:cNvGrpSpPr>
            </xdr:nvGrpSpPr>
            <xdr:grpSpPr>
              <a:xfrm>
                <a:off x="314192" y="3400458"/>
                <a:ext cx="1065551" cy="275934"/>
                <a:chOff x="314275" y="3400425"/>
                <a:chExt cx="1065689" cy="276225"/>
              </a:xfrm>
              <a:solidFill>
                <a:srgbClr val="FFFFFF"/>
              </a:solidFill>
            </xdr:grpSpPr>
            <xdr:sp>
              <xdr:nvSpPr>
                <xdr:cNvPr id="30" name="Rounded Rectangle 17"/>
                <xdr:cNvSpPr>
                  <a:spLocks/>
                </xdr:cNvSpPr>
              </xdr:nvSpPr>
              <xdr:spPr>
                <a:xfrm>
                  <a:off x="340917" y="3402773"/>
                  <a:ext cx="1017733" cy="276570"/>
                </a:xfrm>
                <a:prstGeom prst="roundRect">
                  <a:avLst/>
                </a:prstGeom>
                <a:solidFill>
                  <a:srgbClr val="CCC1DA"/>
                </a:solidFill>
                <a:ln w="25400" cmpd="sng">
                  <a:solidFill>
                    <a:srgbClr val="CCC1D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TextBox 78">
                  <a:hlinkClick r:id="rId11"/>
                </xdr:cNvPr>
                <xdr:cNvSpPr txBox="1">
                  <a:spLocks noChangeArrowheads="1"/>
                </xdr:cNvSpPr>
              </xdr:nvSpPr>
              <xdr:spPr>
                <a:xfrm>
                  <a:off x="314275" y="3402773"/>
                  <a:ext cx="1069685" cy="276570"/>
                </a:xfrm>
                <a:prstGeom prst="rect">
                  <a:avLst/>
                </a:prstGeom>
                <a:noFill/>
                <a:ln w="9525" cmpd="sng">
                  <a:noFill/>
                </a:ln>
              </xdr:spPr>
              <xdr:txBody>
                <a:bodyPr vertOverflow="clip" wrap="square" anchor="ctr"/>
                <a:p>
                  <a:pPr algn="ctr">
                    <a:defRPr/>
                  </a:pPr>
                  <a:r>
                    <a:rPr lang="en-US" cap="none" sz="1100" b="1" i="0" u="none" baseline="0">
                      <a:solidFill>
                        <a:srgbClr val="000000"/>
                      </a:solidFill>
                    </a:rPr>
                    <a:t>Anodes</a:t>
                  </a:r>
                </a:p>
              </xdr:txBody>
            </xdr:sp>
          </xdr:grpSp>
          <xdr:grpSp>
            <xdr:nvGrpSpPr>
              <xdr:cNvPr id="32" name="Group 37"/>
              <xdr:cNvGrpSpPr>
                <a:grpSpLocks/>
              </xdr:cNvGrpSpPr>
            </xdr:nvGrpSpPr>
            <xdr:grpSpPr>
              <a:xfrm>
                <a:off x="295195" y="3696029"/>
                <a:ext cx="1075338" cy="352411"/>
                <a:chOff x="295245" y="3695700"/>
                <a:chExt cx="1075205" cy="352425"/>
              </a:xfrm>
              <a:solidFill>
                <a:srgbClr val="FFFFFF"/>
              </a:solidFill>
            </xdr:grpSpPr>
            <xdr:sp>
              <xdr:nvSpPr>
                <xdr:cNvPr id="33" name="Rounded Rectangle 17"/>
                <xdr:cNvSpPr>
                  <a:spLocks/>
                </xdr:cNvSpPr>
              </xdr:nvSpPr>
              <xdr:spPr>
                <a:xfrm>
                  <a:off x="355725" y="3773938"/>
                  <a:ext cx="1017682" cy="276566"/>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TextBox 60">
                  <a:hlinkClick r:id="rId12"/>
                </xdr:cNvPr>
                <xdr:cNvSpPr txBox="1">
                  <a:spLocks noChangeArrowheads="1"/>
                </xdr:cNvSpPr>
              </xdr:nvSpPr>
              <xdr:spPr>
                <a:xfrm>
                  <a:off x="296320" y="3693939"/>
                  <a:ext cx="1069560" cy="276566"/>
                </a:xfrm>
                <a:prstGeom prst="rect">
                  <a:avLst/>
                </a:prstGeom>
                <a:noFill/>
                <a:ln w="9525" cmpd="sng">
                  <a:noFill/>
                </a:ln>
              </xdr:spPr>
              <xdr:txBody>
                <a:bodyPr vertOverflow="clip" wrap="square"/>
                <a:p>
                  <a:pPr algn="ctr">
                    <a:defRPr/>
                  </a:pPr>
                  <a:r>
                    <a:rPr lang="en-US" cap="none" sz="1100" b="1" i="0" u="none" baseline="0">
                      <a:solidFill>
                        <a:srgbClr val="000000"/>
                      </a:solidFill>
                    </a:rPr>
                    <a:t>Electroplated
Product</a:t>
                  </a:r>
                </a:p>
              </xdr:txBody>
            </xdr:sp>
          </xdr:grpSp>
          <xdr:grpSp>
            <xdr:nvGrpSpPr>
              <xdr:cNvPr id="35" name="Group 38"/>
              <xdr:cNvGrpSpPr>
                <a:grpSpLocks/>
              </xdr:cNvGrpSpPr>
            </xdr:nvGrpSpPr>
            <xdr:grpSpPr>
              <a:xfrm>
                <a:off x="304694" y="4067042"/>
                <a:ext cx="1075338" cy="371013"/>
                <a:chOff x="304760" y="4067175"/>
                <a:chExt cx="1075204" cy="371475"/>
              </a:xfrm>
              <a:solidFill>
                <a:srgbClr val="FFFFFF"/>
              </a:solidFill>
            </xdr:grpSpPr>
            <xdr:sp>
              <xdr:nvSpPr>
                <xdr:cNvPr id="36" name="Rounded Rectangle 17"/>
                <xdr:cNvSpPr>
                  <a:spLocks/>
                </xdr:cNvSpPr>
              </xdr:nvSpPr>
              <xdr:spPr>
                <a:xfrm>
                  <a:off x="363359" y="4159672"/>
                  <a:ext cx="1017681" cy="276563"/>
                </a:xfrm>
                <a:prstGeom prst="roundRect">
                  <a:avLst/>
                </a:prstGeom>
                <a:solidFill>
                  <a:srgbClr val="4A452A"/>
                </a:solidFill>
                <a:ln w="25400"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TextBox 58">
                  <a:hlinkClick r:id="rId13"/>
                </xdr:cNvPr>
                <xdr:cNvSpPr txBox="1">
                  <a:spLocks noChangeArrowheads="1"/>
                </xdr:cNvSpPr>
              </xdr:nvSpPr>
              <xdr:spPr>
                <a:xfrm>
                  <a:off x="304760" y="4065133"/>
                  <a:ext cx="1069559" cy="276563"/>
                </a:xfrm>
                <a:prstGeom prst="rect">
                  <a:avLst/>
                </a:prstGeom>
                <a:noFill/>
                <a:ln w="9525" cmpd="sng">
                  <a:noFill/>
                </a:ln>
              </xdr:spPr>
              <xdr:txBody>
                <a:bodyPr vertOverflow="clip" wrap="square"/>
                <a:p>
                  <a:pPr algn="ctr">
                    <a:defRPr/>
                  </a:pPr>
                  <a:r>
                    <a:rPr lang="en-US" cap="none" sz="1100" b="0" i="0" u="none" baseline="0">
                      <a:solidFill>
                        <a:srgbClr val="FFFFFF"/>
                      </a:solidFill>
                    </a:rPr>
                    <a:t>Output Summary</a:t>
                  </a:r>
                </a:p>
              </xdr:txBody>
            </xdr:sp>
          </xdr:grpSp>
        </xdr:grpSp>
      </xdr:grpSp>
      <xdr:sp>
        <xdr:nvSpPr>
          <xdr:cNvPr id="38" name="Rounded Rectangle 15"/>
          <xdr:cNvSpPr>
            <a:spLocks/>
          </xdr:cNvSpPr>
        </xdr:nvSpPr>
        <xdr:spPr>
          <a:xfrm>
            <a:off x="419238" y="1857499"/>
            <a:ext cx="1029781" cy="352411"/>
          </a:xfrm>
          <a:prstGeom prst="roundRect">
            <a:avLst/>
          </a:prstGeom>
          <a:solidFill>
            <a:srgbClr val="F1F4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9" name="TextBox 40">
            <a:hlinkClick r:id="rId14"/>
          </xdr:cNvPr>
          <xdr:cNvSpPr txBox="1">
            <a:spLocks noChangeArrowheads="1"/>
          </xdr:cNvSpPr>
        </xdr:nvSpPr>
        <xdr:spPr>
          <a:xfrm>
            <a:off x="378035" y="1816160"/>
            <a:ext cx="1070696" cy="276968"/>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Metal</a:t>
            </a:r>
            <a:r>
              <a:rPr lang="en-US" cap="none" sz="1100" b="1" i="0" u="none" baseline="0">
                <a:solidFill>
                  <a:srgbClr val="000000"/>
                </a:solidFill>
                <a:latin typeface="Times New Roman"/>
                <a:ea typeface="Times New Roman"/>
                <a:cs typeface="Times New Roman"/>
              </a:rPr>
              <a:t> Substrate</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18</xdr:row>
      <xdr:rowOff>57150</xdr:rowOff>
    </xdr:from>
    <xdr:to>
      <xdr:col>3</xdr:col>
      <xdr:colOff>1171575</xdr:colOff>
      <xdr:row>21</xdr:row>
      <xdr:rowOff>38100</xdr:rowOff>
    </xdr:to>
    <xdr:pic>
      <xdr:nvPicPr>
        <xdr:cNvPr id="1" name="Picture 11" descr="Toronto647.wmf"/>
        <xdr:cNvPicPr preferRelativeResize="1">
          <a:picLocks noChangeAspect="1"/>
        </xdr:cNvPicPr>
      </xdr:nvPicPr>
      <xdr:blipFill>
        <a:blip r:embed="rId1"/>
        <a:stretch>
          <a:fillRect/>
        </a:stretch>
      </xdr:blipFill>
      <xdr:spPr>
        <a:xfrm>
          <a:off x="1838325" y="11487150"/>
          <a:ext cx="1781175" cy="552450"/>
        </a:xfrm>
        <a:prstGeom prst="rect">
          <a:avLst/>
        </a:prstGeom>
        <a:noFill/>
        <a:ln w="9525" cmpd="sng">
          <a:noFill/>
        </a:ln>
      </xdr:spPr>
    </xdr:pic>
    <xdr:clientData/>
  </xdr:twoCellAnchor>
  <xdr:twoCellAnchor editAs="oneCell">
    <xdr:from>
      <xdr:col>7</xdr:col>
      <xdr:colOff>333375</xdr:colOff>
      <xdr:row>18</xdr:row>
      <xdr:rowOff>104775</xdr:rowOff>
    </xdr:from>
    <xdr:to>
      <xdr:col>8</xdr:col>
      <xdr:colOff>781050</xdr:colOff>
      <xdr:row>21</xdr:row>
      <xdr:rowOff>38100</xdr:rowOff>
    </xdr:to>
    <xdr:pic>
      <xdr:nvPicPr>
        <xdr:cNvPr id="2" name="Picture 13" descr="livegreen_B.wmf"/>
        <xdr:cNvPicPr preferRelativeResize="1">
          <a:picLocks noChangeAspect="1"/>
        </xdr:cNvPicPr>
      </xdr:nvPicPr>
      <xdr:blipFill>
        <a:blip r:embed="rId2"/>
        <a:stretch>
          <a:fillRect/>
        </a:stretch>
      </xdr:blipFill>
      <xdr:spPr>
        <a:xfrm>
          <a:off x="7686675" y="11534775"/>
          <a:ext cx="1762125" cy="504825"/>
        </a:xfrm>
        <a:prstGeom prst="rect">
          <a:avLst/>
        </a:prstGeom>
        <a:noFill/>
        <a:ln w="9525" cmpd="sng">
          <a:noFill/>
        </a:ln>
      </xdr:spPr>
    </xdr:pic>
    <xdr:clientData/>
  </xdr:twoCellAnchor>
  <xdr:twoCellAnchor editAs="oneCell">
    <xdr:from>
      <xdr:col>2</xdr:col>
      <xdr:colOff>57150</xdr:colOff>
      <xdr:row>0</xdr:row>
      <xdr:rowOff>28575</xdr:rowOff>
    </xdr:from>
    <xdr:to>
      <xdr:col>4</xdr:col>
      <xdr:colOff>57150</xdr:colOff>
      <xdr:row>1</xdr:row>
      <xdr:rowOff>104775</xdr:rowOff>
    </xdr:to>
    <xdr:pic>
      <xdr:nvPicPr>
        <xdr:cNvPr id="3" name="Picture 14" descr="ChemTRAC final logo.wmf"/>
        <xdr:cNvPicPr preferRelativeResize="1">
          <a:picLocks noChangeAspect="1"/>
        </xdr:cNvPicPr>
      </xdr:nvPicPr>
      <xdr:blipFill>
        <a:blip r:embed="rId3"/>
        <a:stretch>
          <a:fillRect/>
        </a:stretch>
      </xdr:blipFill>
      <xdr:spPr>
        <a:xfrm>
          <a:off x="1895475" y="28575"/>
          <a:ext cx="2228850" cy="571500"/>
        </a:xfrm>
        <a:prstGeom prst="rect">
          <a:avLst/>
        </a:prstGeom>
        <a:noFill/>
        <a:ln w="9525" cmpd="sng">
          <a:noFill/>
        </a:ln>
      </xdr:spPr>
    </xdr:pic>
    <xdr:clientData/>
  </xdr:twoCellAnchor>
  <xdr:twoCellAnchor>
    <xdr:from>
      <xdr:col>0</xdr:col>
      <xdr:colOff>542925</xdr:colOff>
      <xdr:row>3</xdr:row>
      <xdr:rowOff>0</xdr:rowOff>
    </xdr:from>
    <xdr:to>
      <xdr:col>1</xdr:col>
      <xdr:colOff>1085850</xdr:colOff>
      <xdr:row>16</xdr:row>
      <xdr:rowOff>219075</xdr:rowOff>
    </xdr:to>
    <xdr:grpSp>
      <xdr:nvGrpSpPr>
        <xdr:cNvPr id="4" name="Group 37"/>
        <xdr:cNvGrpSpPr>
          <a:grpSpLocks/>
        </xdr:cNvGrpSpPr>
      </xdr:nvGrpSpPr>
      <xdr:grpSpPr>
        <a:xfrm>
          <a:off x="542925" y="1247775"/>
          <a:ext cx="1152525" cy="9791700"/>
          <a:chOff x="333375" y="1466850"/>
          <a:chExt cx="1152525" cy="4133850"/>
        </a:xfrm>
        <a:solidFill>
          <a:srgbClr val="FFFFFF"/>
        </a:solidFill>
      </xdr:grpSpPr>
      <xdr:grpSp>
        <xdr:nvGrpSpPr>
          <xdr:cNvPr id="5" name="Group 44"/>
          <xdr:cNvGrpSpPr>
            <a:grpSpLocks/>
          </xdr:cNvGrpSpPr>
        </xdr:nvGrpSpPr>
        <xdr:grpSpPr>
          <a:xfrm>
            <a:off x="333375" y="1466850"/>
            <a:ext cx="1152525" cy="4133850"/>
            <a:chOff x="657225" y="1466850"/>
            <a:chExt cx="1151325" cy="4133850"/>
          </a:xfrm>
          <a:solidFill>
            <a:srgbClr val="FFFFFF"/>
          </a:solidFill>
        </xdr:grpSpPr>
        <xdr:sp>
          <xdr:nvSpPr>
            <xdr:cNvPr id="6" name="Rounded Rectangle 17"/>
            <xdr:cNvSpPr>
              <a:spLocks/>
            </xdr:cNvSpPr>
          </xdr:nvSpPr>
          <xdr:spPr>
            <a:xfrm>
              <a:off x="753073" y="2668767"/>
              <a:ext cx="1018347" cy="271801"/>
            </a:xfrm>
            <a:prstGeom prst="roundRect">
              <a:avLst/>
            </a:prstGeom>
            <a:solidFill>
              <a:srgbClr val="B9CDE5"/>
            </a:solidFill>
            <a:ln w="25400" cmpd="sng">
              <a:solidFill>
                <a:srgbClr val="B9CDE5"/>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7" name="Group 43"/>
            <xdr:cNvGrpSpPr>
              <a:grpSpLocks/>
            </xdr:cNvGrpSpPr>
          </xdr:nvGrpSpPr>
          <xdr:grpSpPr>
            <a:xfrm>
              <a:off x="657225" y="1466850"/>
              <a:ext cx="1151325" cy="4133850"/>
              <a:chOff x="266700" y="1466850"/>
              <a:chExt cx="1151325" cy="4133850"/>
            </a:xfrm>
            <a:solidFill>
              <a:srgbClr val="FFFFFF"/>
            </a:solidFill>
          </xdr:grpSpPr>
          <xdr:sp>
            <xdr:nvSpPr>
              <xdr:cNvPr id="8" name="Rounded Rectangle 15"/>
              <xdr:cNvSpPr>
                <a:spLocks/>
              </xdr:cNvSpPr>
            </xdr:nvSpPr>
            <xdr:spPr>
              <a:xfrm>
                <a:off x="361972" y="1466850"/>
                <a:ext cx="1028709" cy="314173"/>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9" name="Group 26"/>
              <xdr:cNvGrpSpPr>
                <a:grpSpLocks/>
              </xdr:cNvGrpSpPr>
            </xdr:nvGrpSpPr>
            <xdr:grpSpPr>
              <a:xfrm>
                <a:off x="342687" y="4524866"/>
                <a:ext cx="1065551" cy="285236"/>
                <a:chOff x="431725" y="2571749"/>
                <a:chExt cx="995900" cy="287021"/>
              </a:xfrm>
              <a:solidFill>
                <a:srgbClr val="FFFFFF"/>
              </a:solidFill>
            </xdr:grpSpPr>
            <xdr:sp>
              <xdr:nvSpPr>
                <xdr:cNvPr id="10" name="Rounded Rectangle 19"/>
                <xdr:cNvSpPr>
                  <a:spLocks/>
                </xdr:cNvSpPr>
              </xdr:nvSpPr>
              <xdr:spPr>
                <a:xfrm>
                  <a:off x="450149" y="2577561"/>
                  <a:ext cx="958803" cy="28120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1" name="TextBox 89">
                  <a:hlinkClick r:id="rId4"/>
                </xdr:cNvPr>
                <xdr:cNvSpPr txBox="1">
                  <a:spLocks noChangeArrowheads="1"/>
                </xdr:cNvSpPr>
              </xdr:nvSpPr>
              <xdr:spPr>
                <a:xfrm>
                  <a:off x="431725" y="2569382"/>
                  <a:ext cx="1000133" cy="281209"/>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grpSp>
          <xdr:grpSp>
            <xdr:nvGrpSpPr>
              <xdr:cNvPr id="12" name="Group 41"/>
              <xdr:cNvGrpSpPr>
                <a:grpSpLocks/>
              </xdr:cNvGrpSpPr>
            </xdr:nvGrpSpPr>
            <xdr:grpSpPr>
              <a:xfrm>
                <a:off x="266700" y="2219211"/>
                <a:ext cx="1108150" cy="343110"/>
                <a:chOff x="304800" y="2190750"/>
                <a:chExt cx="1108075" cy="342899"/>
              </a:xfrm>
              <a:solidFill>
                <a:srgbClr val="FFFFFF"/>
              </a:solidFill>
            </xdr:grpSpPr>
            <xdr:sp>
              <xdr:nvSpPr>
                <xdr:cNvPr id="13" name="Rounded Rectangle 17"/>
                <xdr:cNvSpPr>
                  <a:spLocks/>
                </xdr:cNvSpPr>
              </xdr:nvSpPr>
              <xdr:spPr>
                <a:xfrm>
                  <a:off x="393446" y="2253501"/>
                  <a:ext cx="1011118" cy="279977"/>
                </a:xfrm>
                <a:prstGeom prst="roundRect">
                  <a:avLst/>
                </a:prstGeom>
                <a:solidFill>
                  <a:srgbClr val="D7E4BD"/>
                </a:solidFill>
                <a:ln w="25400" cmpd="sng">
                  <a:solidFill>
                    <a:srgbClr val="D7E4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TextBox 87">
                  <a:hlinkClick r:id="rId5"/>
                </xdr:cNvPr>
                <xdr:cNvSpPr txBox="1">
                  <a:spLocks noChangeArrowheads="1"/>
                </xdr:cNvSpPr>
              </xdr:nvSpPr>
              <xdr:spPr>
                <a:xfrm>
                  <a:off x="304800" y="2187751"/>
                  <a:ext cx="1062644" cy="279977"/>
                </a:xfrm>
                <a:prstGeom prst="rect">
                  <a:avLst/>
                </a:prstGeom>
                <a:noFill/>
                <a:ln w="9525" cmpd="sng">
                  <a:noFill/>
                </a:ln>
              </xdr:spPr>
              <xdr:txBody>
                <a:bodyPr vertOverflow="clip" wrap="square"/>
                <a:p>
                  <a:pPr algn="ctr">
                    <a:defRPr/>
                  </a:pPr>
                  <a:r>
                    <a:rPr lang="en-US" cap="none" sz="1100" b="1" i="0" u="none" baseline="0">
                      <a:solidFill>
                        <a:srgbClr val="000000"/>
                      </a:solidFill>
                    </a:rPr>
                    <a:t>Chromium Bath</a:t>
                  </a:r>
                </a:p>
              </xdr:txBody>
            </xdr:sp>
          </xdr:grpSp>
          <xdr:sp>
            <xdr:nvSpPr>
              <xdr:cNvPr id="15" name="TextBox 50">
                <a:hlinkClick r:id="rId6"/>
              </xdr:cNvPr>
              <xdr:cNvSpPr txBox="1">
                <a:spLocks noChangeArrowheads="1"/>
              </xdr:cNvSpPr>
            </xdr:nvSpPr>
            <xdr:spPr>
              <a:xfrm>
                <a:off x="325705" y="1483385"/>
                <a:ext cx="1062673" cy="280068"/>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grpSp>
            <xdr:nvGrpSpPr>
              <xdr:cNvPr id="16" name="Group 18"/>
              <xdr:cNvGrpSpPr>
                <a:grpSpLocks/>
              </xdr:cNvGrpSpPr>
            </xdr:nvGrpSpPr>
            <xdr:grpSpPr>
              <a:xfrm>
                <a:off x="352474" y="4943418"/>
                <a:ext cx="1065551" cy="275934"/>
                <a:chOff x="430666" y="3534831"/>
                <a:chExt cx="1023061" cy="276440"/>
              </a:xfrm>
              <a:solidFill>
                <a:srgbClr val="FFFFFF"/>
              </a:solidFill>
            </xdr:grpSpPr>
            <xdr:sp>
              <xdr:nvSpPr>
                <xdr:cNvPr id="17" name="Rounded Rectangle 20"/>
                <xdr:cNvSpPr>
                  <a:spLocks/>
                </xdr:cNvSpPr>
              </xdr:nvSpPr>
              <xdr:spPr>
                <a:xfrm>
                  <a:off x="454708" y="3533312"/>
                  <a:ext cx="956562" cy="280172"/>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85">
                  <a:hlinkClick r:id="rId7"/>
                </xdr:cNvPr>
                <xdr:cNvSpPr txBox="1">
                  <a:spLocks noChangeArrowheads="1"/>
                </xdr:cNvSpPr>
              </xdr:nvSpPr>
              <xdr:spPr>
                <a:xfrm>
                  <a:off x="433479" y="3533312"/>
                  <a:ext cx="1020248" cy="280172"/>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grpSp>
          <xdr:grpSp>
            <xdr:nvGrpSpPr>
              <xdr:cNvPr id="19" name="Group 24"/>
              <xdr:cNvGrpSpPr>
                <a:grpSpLocks/>
              </xdr:cNvGrpSpPr>
            </xdr:nvGrpSpPr>
            <xdr:grpSpPr>
              <a:xfrm>
                <a:off x="333477" y="5305130"/>
                <a:ext cx="1066703" cy="295570"/>
                <a:chOff x="422275" y="3992033"/>
                <a:chExt cx="1005840" cy="295486"/>
              </a:xfrm>
              <a:solidFill>
                <a:srgbClr val="FFFFFF"/>
              </a:solidFill>
            </xdr:grpSpPr>
            <xdr:sp>
              <xdr:nvSpPr>
                <xdr:cNvPr id="20" name="Rounded Rectangle 20"/>
                <xdr:cNvSpPr>
                  <a:spLocks/>
                </xdr:cNvSpPr>
              </xdr:nvSpPr>
              <xdr:spPr>
                <a:xfrm>
                  <a:off x="449936" y="4007324"/>
                  <a:ext cx="960326" cy="280195"/>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83">
                  <a:hlinkClick r:id="rId8"/>
                </xdr:cNvPr>
                <xdr:cNvSpPr txBox="1">
                  <a:spLocks noChangeArrowheads="1"/>
                </xdr:cNvSpPr>
              </xdr:nvSpPr>
              <xdr:spPr>
                <a:xfrm>
                  <a:off x="422275" y="3990926"/>
                  <a:ext cx="1009109" cy="280195"/>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grpSp>
          <xdr:sp>
            <xdr:nvSpPr>
              <xdr:cNvPr id="22" name="TextBox 53">
                <a:hlinkClick r:id="rId9"/>
              </xdr:cNvPr>
              <xdr:cNvSpPr txBox="1">
                <a:spLocks noChangeArrowheads="1"/>
              </xdr:cNvSpPr>
            </xdr:nvSpPr>
            <xdr:spPr>
              <a:xfrm>
                <a:off x="333189" y="2595391"/>
                <a:ext cx="1062673" cy="337942"/>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Cadmium Cyanide</a:t>
                </a:r>
                <a:r>
                  <a:rPr lang="en-US" cap="none" sz="1100" b="1" i="0" u="none" baseline="0">
                    <a:solidFill>
                      <a:srgbClr val="000000"/>
                    </a:solidFill>
                    <a:latin typeface="Times New Roman"/>
                    <a:ea typeface="Times New Roman"/>
                    <a:cs typeface="Times New Roman"/>
                  </a:rPr>
                  <a:t> Bath</a:t>
                </a:r>
              </a:p>
            </xdr:txBody>
          </xdr:sp>
          <xdr:grpSp>
            <xdr:nvGrpSpPr>
              <xdr:cNvPr id="23" name="Group 40"/>
              <xdr:cNvGrpSpPr>
                <a:grpSpLocks/>
              </xdr:cNvGrpSpPr>
            </xdr:nvGrpSpPr>
            <xdr:grpSpPr>
              <a:xfrm>
                <a:off x="295195" y="2952969"/>
                <a:ext cx="1075338" cy="352411"/>
                <a:chOff x="295245" y="2952750"/>
                <a:chExt cx="1075204" cy="352425"/>
              </a:xfrm>
              <a:solidFill>
                <a:srgbClr val="FFFFFF"/>
              </a:solidFill>
            </xdr:grpSpPr>
            <xdr:sp>
              <xdr:nvSpPr>
                <xdr:cNvPr id="24" name="Rounded Rectangle 17"/>
                <xdr:cNvSpPr>
                  <a:spLocks/>
                </xdr:cNvSpPr>
              </xdr:nvSpPr>
              <xdr:spPr>
                <a:xfrm>
                  <a:off x="355188" y="3023235"/>
                  <a:ext cx="1018487" cy="280002"/>
                </a:xfrm>
                <a:prstGeom prst="roundRect">
                  <a:avLst/>
                </a:prstGeom>
                <a:solidFill>
                  <a:srgbClr val="B7DEE8"/>
                </a:solidFill>
                <a:ln w="25400" cmpd="sng">
                  <a:solidFill>
                    <a:srgbClr val="B7DEE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TextBox 81">
                  <a:hlinkClick r:id="rId10"/>
                </xdr:cNvPr>
                <xdr:cNvSpPr txBox="1">
                  <a:spLocks noChangeArrowheads="1"/>
                </xdr:cNvSpPr>
              </xdr:nvSpPr>
              <xdr:spPr>
                <a:xfrm>
                  <a:off x="296320" y="2949227"/>
                  <a:ext cx="1070097" cy="280002"/>
                </a:xfrm>
                <a:prstGeom prst="rect">
                  <a:avLst/>
                </a:prstGeom>
                <a:noFill/>
                <a:ln w="9525" cmpd="sng">
                  <a:noFill/>
                </a:ln>
              </xdr:spPr>
              <xdr:txBody>
                <a:bodyPr vertOverflow="clip" wrap="square"/>
                <a:p>
                  <a:pPr algn="ctr">
                    <a:defRPr/>
                  </a:pPr>
                  <a:r>
                    <a:rPr lang="en-US" cap="none" sz="1100" b="1" i="0" u="none" baseline="0">
                      <a:solidFill>
                        <a:srgbClr val="000000"/>
                      </a:solidFill>
                    </a:rPr>
                    <a:t>Nickel
Bath</a:t>
                  </a:r>
                </a:p>
              </xdr:txBody>
            </xdr:sp>
          </xdr:grpSp>
          <xdr:grpSp>
            <xdr:nvGrpSpPr>
              <xdr:cNvPr id="26" name="Group 39"/>
              <xdr:cNvGrpSpPr>
                <a:grpSpLocks/>
              </xdr:cNvGrpSpPr>
            </xdr:nvGrpSpPr>
            <xdr:grpSpPr>
              <a:xfrm>
                <a:off x="314192" y="3400458"/>
                <a:ext cx="1065551" cy="275934"/>
                <a:chOff x="314275" y="3400425"/>
                <a:chExt cx="1065689" cy="276225"/>
              </a:xfrm>
              <a:solidFill>
                <a:srgbClr val="FFFFFF"/>
              </a:solidFill>
            </xdr:grpSpPr>
            <xdr:sp>
              <xdr:nvSpPr>
                <xdr:cNvPr id="27" name="Rounded Rectangle 17"/>
                <xdr:cNvSpPr>
                  <a:spLocks/>
                </xdr:cNvSpPr>
              </xdr:nvSpPr>
              <xdr:spPr>
                <a:xfrm>
                  <a:off x="340384" y="3402013"/>
                  <a:ext cx="1018532" cy="271736"/>
                </a:xfrm>
                <a:prstGeom prst="roundRect">
                  <a:avLst/>
                </a:prstGeom>
                <a:solidFill>
                  <a:srgbClr val="CCC1DA"/>
                </a:solidFill>
                <a:ln w="25400" cmpd="sng">
                  <a:solidFill>
                    <a:srgbClr val="CCC1D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TextBox 79">
                  <a:hlinkClick r:id="rId11"/>
                </xdr:cNvPr>
                <xdr:cNvSpPr txBox="1">
                  <a:spLocks noChangeArrowheads="1"/>
                </xdr:cNvSpPr>
              </xdr:nvSpPr>
              <xdr:spPr>
                <a:xfrm>
                  <a:off x="314275" y="3402013"/>
                  <a:ext cx="1070218" cy="271736"/>
                </a:xfrm>
                <a:prstGeom prst="rect">
                  <a:avLst/>
                </a:prstGeom>
                <a:noFill/>
                <a:ln w="9525" cmpd="sng">
                  <a:noFill/>
                </a:ln>
              </xdr:spPr>
              <xdr:txBody>
                <a:bodyPr vertOverflow="clip" wrap="square" anchor="ctr"/>
                <a:p>
                  <a:pPr algn="ctr">
                    <a:defRPr/>
                  </a:pPr>
                  <a:r>
                    <a:rPr lang="en-US" cap="none" sz="1100" b="1" i="0" u="none" baseline="0">
                      <a:solidFill>
                        <a:srgbClr val="000000"/>
                      </a:solidFill>
                    </a:rPr>
                    <a:t>Anodes</a:t>
                  </a:r>
                </a:p>
              </xdr:txBody>
            </xdr:sp>
          </xdr:grpSp>
          <xdr:grpSp>
            <xdr:nvGrpSpPr>
              <xdr:cNvPr id="29" name="Group 37"/>
              <xdr:cNvGrpSpPr>
                <a:grpSpLocks/>
              </xdr:cNvGrpSpPr>
            </xdr:nvGrpSpPr>
            <xdr:grpSpPr>
              <a:xfrm>
                <a:off x="295195" y="3696029"/>
                <a:ext cx="1075338" cy="352411"/>
                <a:chOff x="295245" y="3695700"/>
                <a:chExt cx="1075205" cy="352425"/>
              </a:xfrm>
              <a:solidFill>
                <a:srgbClr val="FFFFFF"/>
              </a:solidFill>
            </xdr:grpSpPr>
            <xdr:sp>
              <xdr:nvSpPr>
                <xdr:cNvPr id="30" name="Rounded Rectangle 17"/>
                <xdr:cNvSpPr>
                  <a:spLocks/>
                </xdr:cNvSpPr>
              </xdr:nvSpPr>
              <xdr:spPr>
                <a:xfrm>
                  <a:off x="355188" y="3772617"/>
                  <a:ext cx="1018488" cy="271720"/>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TextBox 77">
                  <a:hlinkClick r:id="rId12"/>
                </xdr:cNvPr>
                <xdr:cNvSpPr txBox="1">
                  <a:spLocks noChangeArrowheads="1"/>
                </xdr:cNvSpPr>
              </xdr:nvSpPr>
              <xdr:spPr>
                <a:xfrm>
                  <a:off x="296320" y="3698431"/>
                  <a:ext cx="1070098" cy="271720"/>
                </a:xfrm>
                <a:prstGeom prst="rect">
                  <a:avLst/>
                </a:prstGeom>
                <a:noFill/>
                <a:ln w="9525" cmpd="sng">
                  <a:noFill/>
                </a:ln>
              </xdr:spPr>
              <xdr:txBody>
                <a:bodyPr vertOverflow="clip" wrap="square"/>
                <a:p>
                  <a:pPr algn="ctr">
                    <a:defRPr/>
                  </a:pPr>
                  <a:r>
                    <a:rPr lang="en-US" cap="none" sz="1100" b="1" i="0" u="none" baseline="0">
                      <a:solidFill>
                        <a:srgbClr val="000000"/>
                      </a:solidFill>
                    </a:rPr>
                    <a:t>Electroplated
Product</a:t>
                  </a:r>
                </a:p>
              </xdr:txBody>
            </xdr:sp>
          </xdr:grpSp>
          <xdr:grpSp>
            <xdr:nvGrpSpPr>
              <xdr:cNvPr id="32" name="Group 38"/>
              <xdr:cNvGrpSpPr>
                <a:grpSpLocks/>
              </xdr:cNvGrpSpPr>
            </xdr:nvGrpSpPr>
            <xdr:grpSpPr>
              <a:xfrm>
                <a:off x="304694" y="4086677"/>
                <a:ext cx="1075338" cy="352411"/>
                <a:chOff x="304760" y="4086225"/>
                <a:chExt cx="1075204" cy="352425"/>
              </a:xfrm>
              <a:solidFill>
                <a:srgbClr val="FFFFFF"/>
              </a:solidFill>
            </xdr:grpSpPr>
            <xdr:sp>
              <xdr:nvSpPr>
                <xdr:cNvPr id="33" name="Rounded Rectangle 17"/>
                <xdr:cNvSpPr>
                  <a:spLocks/>
                </xdr:cNvSpPr>
              </xdr:nvSpPr>
              <xdr:spPr>
                <a:xfrm>
                  <a:off x="362552" y="4159618"/>
                  <a:ext cx="1018487" cy="280002"/>
                </a:xfrm>
                <a:prstGeom prst="roundRect">
                  <a:avLst/>
                </a:prstGeom>
                <a:solidFill>
                  <a:srgbClr val="4A452A"/>
                </a:solidFill>
                <a:ln w="25400"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TextBox 75">
                  <a:hlinkClick r:id="rId13"/>
                </xdr:cNvPr>
                <xdr:cNvSpPr txBox="1">
                  <a:spLocks noChangeArrowheads="1"/>
                </xdr:cNvSpPr>
              </xdr:nvSpPr>
              <xdr:spPr>
                <a:xfrm>
                  <a:off x="304760" y="4085609"/>
                  <a:ext cx="1070097" cy="280002"/>
                </a:xfrm>
                <a:prstGeom prst="rect">
                  <a:avLst/>
                </a:prstGeom>
                <a:noFill/>
                <a:ln w="9525" cmpd="sng">
                  <a:noFill/>
                </a:ln>
              </xdr:spPr>
              <xdr:txBody>
                <a:bodyPr vertOverflow="clip" wrap="square"/>
                <a:p>
                  <a:pPr algn="ctr">
                    <a:defRPr/>
                  </a:pPr>
                  <a:r>
                    <a:rPr lang="en-US" cap="none" sz="1100" b="0" i="0" u="none" baseline="0">
                      <a:solidFill>
                        <a:srgbClr val="FFFFFF"/>
                      </a:solidFill>
                    </a:rPr>
                    <a:t>Output Summary</a:t>
                  </a:r>
                </a:p>
              </xdr:txBody>
            </xdr:sp>
          </xdr:grpSp>
        </xdr:grpSp>
      </xdr:grpSp>
      <xdr:sp>
        <xdr:nvSpPr>
          <xdr:cNvPr id="35" name="Rounded Rectangle 15"/>
          <xdr:cNvSpPr>
            <a:spLocks/>
          </xdr:cNvSpPr>
        </xdr:nvSpPr>
        <xdr:spPr>
          <a:xfrm>
            <a:off x="419238" y="1857499"/>
            <a:ext cx="1029781" cy="352411"/>
          </a:xfrm>
          <a:prstGeom prst="roundRect">
            <a:avLst/>
          </a:prstGeom>
          <a:solidFill>
            <a:srgbClr val="F1F4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6" name="TextBox 42">
            <a:hlinkClick r:id="rId14"/>
          </xdr:cNvPr>
          <xdr:cNvSpPr txBox="1">
            <a:spLocks noChangeArrowheads="1"/>
          </xdr:cNvSpPr>
        </xdr:nvSpPr>
        <xdr:spPr>
          <a:xfrm>
            <a:off x="377747" y="1813060"/>
            <a:ext cx="1071272" cy="280068"/>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Metal</a:t>
            </a:r>
            <a:r>
              <a:rPr lang="en-US" cap="none" sz="1100" b="1" i="0" u="none" baseline="0">
                <a:solidFill>
                  <a:srgbClr val="000000"/>
                </a:solidFill>
                <a:latin typeface="Times New Roman"/>
                <a:ea typeface="Times New Roman"/>
                <a:cs typeface="Times New Roman"/>
              </a:rPr>
              <a:t> Substrate</a:t>
            </a:r>
          </a:p>
        </xdr:txBody>
      </xdr:sp>
    </xdr:grpSp>
    <xdr:clientData/>
  </xdr:twoCellAnchor>
  <xdr:twoCellAnchor>
    <xdr:from>
      <xdr:col>0</xdr:col>
      <xdr:colOff>0</xdr:colOff>
      <xdr:row>11</xdr:row>
      <xdr:rowOff>476250</xdr:rowOff>
    </xdr:from>
    <xdr:to>
      <xdr:col>1</xdr:col>
      <xdr:colOff>28575</xdr:colOff>
      <xdr:row>14</xdr:row>
      <xdr:rowOff>57150</xdr:rowOff>
    </xdr:to>
    <xdr:grpSp>
      <xdr:nvGrpSpPr>
        <xdr:cNvPr id="37" name="Group 730"/>
        <xdr:cNvGrpSpPr>
          <a:grpSpLocks/>
        </xdr:cNvGrpSpPr>
      </xdr:nvGrpSpPr>
      <xdr:grpSpPr>
        <a:xfrm>
          <a:off x="0" y="9534525"/>
          <a:ext cx="638175" cy="514350"/>
          <a:chOff x="2" y="119"/>
          <a:chExt cx="45" cy="53"/>
        </a:xfrm>
        <a:solidFill>
          <a:srgbClr val="FFFFFF"/>
        </a:solidFill>
      </xdr:grpSpPr>
      <xdr:sp>
        <xdr:nvSpPr>
          <xdr:cNvPr id="38" name="AutoShape 73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Text Box 732"/>
          <xdr:cNvSpPr txBox="1">
            <a:spLocks noChangeArrowheads="1"/>
          </xdr:cNvSpPr>
        </xdr:nvSpPr>
        <xdr:spPr>
          <a:xfrm>
            <a:off x="2" y="137"/>
            <a:ext cx="41" cy="26"/>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619125</xdr:rowOff>
    </xdr:from>
    <xdr:to>
      <xdr:col>1</xdr:col>
      <xdr:colOff>1009650</xdr:colOff>
      <xdr:row>8</xdr:row>
      <xdr:rowOff>209550</xdr:rowOff>
    </xdr:to>
    <xdr:sp>
      <xdr:nvSpPr>
        <xdr:cNvPr id="1" name="TextBox 4">
          <a:hlinkClick r:id="rId1"/>
        </xdr:cNvPr>
        <xdr:cNvSpPr txBox="1">
          <a:spLocks noChangeArrowheads="1"/>
        </xdr:cNvSpPr>
      </xdr:nvSpPr>
      <xdr:spPr>
        <a:xfrm>
          <a:off x="447675" y="2714625"/>
          <a:ext cx="1000125" cy="43815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editAs="oneCell">
    <xdr:from>
      <xdr:col>0</xdr:col>
      <xdr:colOff>47625</xdr:colOff>
      <xdr:row>130</xdr:row>
      <xdr:rowOff>161925</xdr:rowOff>
    </xdr:from>
    <xdr:to>
      <xdr:col>2</xdr:col>
      <xdr:colOff>0</xdr:colOff>
      <xdr:row>133</xdr:row>
      <xdr:rowOff>133350</xdr:rowOff>
    </xdr:to>
    <xdr:pic>
      <xdr:nvPicPr>
        <xdr:cNvPr id="2" name="Picture 11" descr="Toronto647.wmf"/>
        <xdr:cNvPicPr preferRelativeResize="1">
          <a:picLocks noChangeAspect="1"/>
        </xdr:cNvPicPr>
      </xdr:nvPicPr>
      <xdr:blipFill>
        <a:blip r:embed="rId2"/>
        <a:stretch>
          <a:fillRect/>
        </a:stretch>
      </xdr:blipFill>
      <xdr:spPr>
        <a:xfrm>
          <a:off x="47625" y="39604950"/>
          <a:ext cx="1781175" cy="552450"/>
        </a:xfrm>
        <a:prstGeom prst="rect">
          <a:avLst/>
        </a:prstGeom>
        <a:noFill/>
        <a:ln w="9525" cmpd="sng">
          <a:noFill/>
        </a:ln>
      </xdr:spPr>
    </xdr:pic>
    <xdr:clientData/>
  </xdr:twoCellAnchor>
  <xdr:twoCellAnchor editAs="oneCell">
    <xdr:from>
      <xdr:col>6</xdr:col>
      <xdr:colOff>923925</xdr:colOff>
      <xdr:row>131</xdr:row>
      <xdr:rowOff>38100</xdr:rowOff>
    </xdr:from>
    <xdr:to>
      <xdr:col>9</xdr:col>
      <xdr:colOff>133350</xdr:colOff>
      <xdr:row>133</xdr:row>
      <xdr:rowOff>152400</xdr:rowOff>
    </xdr:to>
    <xdr:pic>
      <xdr:nvPicPr>
        <xdr:cNvPr id="3" name="Picture 13" descr="livegreen_B.wmf"/>
        <xdr:cNvPicPr preferRelativeResize="1">
          <a:picLocks noChangeAspect="1"/>
        </xdr:cNvPicPr>
      </xdr:nvPicPr>
      <xdr:blipFill>
        <a:blip r:embed="rId3"/>
        <a:stretch>
          <a:fillRect/>
        </a:stretch>
      </xdr:blipFill>
      <xdr:spPr>
        <a:xfrm>
          <a:off x="7181850" y="39671625"/>
          <a:ext cx="1771650" cy="504825"/>
        </a:xfrm>
        <a:prstGeom prst="rect">
          <a:avLst/>
        </a:prstGeom>
        <a:noFill/>
        <a:ln w="9525" cmpd="sng">
          <a:noFill/>
        </a:ln>
      </xdr:spPr>
    </xdr:pic>
    <xdr:clientData/>
  </xdr:twoCellAnchor>
  <xdr:twoCellAnchor editAs="oneCell">
    <xdr:from>
      <xdr:col>2</xdr:col>
      <xdr:colOff>0</xdr:colOff>
      <xdr:row>0</xdr:row>
      <xdr:rowOff>0</xdr:rowOff>
    </xdr:from>
    <xdr:to>
      <xdr:col>4</xdr:col>
      <xdr:colOff>247650</xdr:colOff>
      <xdr:row>1</xdr:row>
      <xdr:rowOff>247650</xdr:rowOff>
    </xdr:to>
    <xdr:pic>
      <xdr:nvPicPr>
        <xdr:cNvPr id="4" name="Picture 14" descr="ChemTRAC final logo.wmf"/>
        <xdr:cNvPicPr preferRelativeResize="1">
          <a:picLocks noChangeAspect="1"/>
        </xdr:cNvPicPr>
      </xdr:nvPicPr>
      <xdr:blipFill>
        <a:blip r:embed="rId4"/>
        <a:stretch>
          <a:fillRect/>
        </a:stretch>
      </xdr:blipFill>
      <xdr:spPr>
        <a:xfrm>
          <a:off x="1828800" y="0"/>
          <a:ext cx="2219325" cy="504825"/>
        </a:xfrm>
        <a:prstGeom prst="rect">
          <a:avLst/>
        </a:prstGeom>
        <a:noFill/>
        <a:ln w="9525" cmpd="sng">
          <a:noFill/>
        </a:ln>
      </xdr:spPr>
    </xdr:pic>
    <xdr:clientData/>
  </xdr:twoCellAnchor>
  <xdr:twoCellAnchor>
    <xdr:from>
      <xdr:col>0</xdr:col>
      <xdr:colOff>9525</xdr:colOff>
      <xdr:row>11</xdr:row>
      <xdr:rowOff>104775</xdr:rowOff>
    </xdr:from>
    <xdr:to>
      <xdr:col>1</xdr:col>
      <xdr:colOff>200025</xdr:colOff>
      <xdr:row>12</xdr:row>
      <xdr:rowOff>238125</xdr:rowOff>
    </xdr:to>
    <xdr:grpSp>
      <xdr:nvGrpSpPr>
        <xdr:cNvPr id="5" name="Group 730"/>
        <xdr:cNvGrpSpPr>
          <a:grpSpLocks/>
        </xdr:cNvGrpSpPr>
      </xdr:nvGrpSpPr>
      <xdr:grpSpPr>
        <a:xfrm>
          <a:off x="9525" y="5238750"/>
          <a:ext cx="628650" cy="733425"/>
          <a:chOff x="2" y="119"/>
          <a:chExt cx="45" cy="53"/>
        </a:xfrm>
        <a:solidFill>
          <a:srgbClr val="FFFFFF"/>
        </a:solidFill>
      </xdr:grpSpPr>
      <xdr:sp>
        <xdr:nvSpPr>
          <xdr:cNvPr id="6" name="AutoShape 731"/>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Text Box 732"/>
          <xdr:cNvSpPr txBox="1">
            <a:spLocks noChangeArrowheads="1"/>
          </xdr:cNvSpPr>
        </xdr:nvSpPr>
        <xdr:spPr>
          <a:xfrm>
            <a:off x="3" y="139"/>
            <a:ext cx="42" cy="20"/>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161925</xdr:colOff>
      <xdr:row>4</xdr:row>
      <xdr:rowOff>9525</xdr:rowOff>
    </xdr:from>
    <xdr:to>
      <xdr:col>1</xdr:col>
      <xdr:colOff>1314450</xdr:colOff>
      <xdr:row>14</xdr:row>
      <xdr:rowOff>76200</xdr:rowOff>
    </xdr:to>
    <xdr:grpSp>
      <xdr:nvGrpSpPr>
        <xdr:cNvPr id="8" name="Group 38"/>
        <xdr:cNvGrpSpPr>
          <a:grpSpLocks/>
        </xdr:cNvGrpSpPr>
      </xdr:nvGrpSpPr>
      <xdr:grpSpPr>
        <a:xfrm>
          <a:off x="600075" y="1076325"/>
          <a:ext cx="1152525" cy="5695950"/>
          <a:chOff x="333375" y="1466850"/>
          <a:chExt cx="1152525" cy="4133850"/>
        </a:xfrm>
        <a:solidFill>
          <a:srgbClr val="FFFFFF"/>
        </a:solidFill>
      </xdr:grpSpPr>
      <xdr:grpSp>
        <xdr:nvGrpSpPr>
          <xdr:cNvPr id="9" name="Group 44"/>
          <xdr:cNvGrpSpPr>
            <a:grpSpLocks/>
          </xdr:cNvGrpSpPr>
        </xdr:nvGrpSpPr>
        <xdr:grpSpPr>
          <a:xfrm>
            <a:off x="333375" y="1466850"/>
            <a:ext cx="1152525" cy="4133850"/>
            <a:chOff x="657225" y="1466850"/>
            <a:chExt cx="1151325" cy="4133850"/>
          </a:xfrm>
          <a:solidFill>
            <a:srgbClr val="FFFFFF"/>
          </a:solidFill>
        </xdr:grpSpPr>
        <xdr:sp>
          <xdr:nvSpPr>
            <xdr:cNvPr id="10" name="Rounded Rectangle 17"/>
            <xdr:cNvSpPr>
              <a:spLocks/>
            </xdr:cNvSpPr>
          </xdr:nvSpPr>
          <xdr:spPr>
            <a:xfrm>
              <a:off x="753073" y="2664633"/>
              <a:ext cx="1018347" cy="278001"/>
            </a:xfrm>
            <a:prstGeom prst="roundRect">
              <a:avLst/>
            </a:prstGeom>
            <a:solidFill>
              <a:srgbClr val="B9CDE5"/>
            </a:solidFill>
            <a:ln w="25400" cmpd="sng">
              <a:solidFill>
                <a:srgbClr val="B9CDE5"/>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1" name="Group 43"/>
            <xdr:cNvGrpSpPr>
              <a:grpSpLocks/>
            </xdr:cNvGrpSpPr>
          </xdr:nvGrpSpPr>
          <xdr:grpSpPr>
            <a:xfrm>
              <a:off x="657225" y="1466850"/>
              <a:ext cx="1151325" cy="4133850"/>
              <a:chOff x="266700" y="1466850"/>
              <a:chExt cx="1151325" cy="4133850"/>
            </a:xfrm>
            <a:solidFill>
              <a:srgbClr val="FFFFFF"/>
            </a:solidFill>
          </xdr:grpSpPr>
          <xdr:sp>
            <xdr:nvSpPr>
              <xdr:cNvPr id="12" name="Rounded Rectangle 15"/>
              <xdr:cNvSpPr>
                <a:spLocks/>
              </xdr:cNvSpPr>
            </xdr:nvSpPr>
            <xdr:spPr>
              <a:xfrm>
                <a:off x="361972" y="1466850"/>
                <a:ext cx="1028709" cy="314173"/>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3" name="Group 26"/>
              <xdr:cNvGrpSpPr>
                <a:grpSpLocks/>
              </xdr:cNvGrpSpPr>
            </xdr:nvGrpSpPr>
            <xdr:grpSpPr>
              <a:xfrm>
                <a:off x="342687" y="4524866"/>
                <a:ext cx="1065551" cy="285236"/>
                <a:chOff x="431725" y="2571749"/>
                <a:chExt cx="995900" cy="287021"/>
              </a:xfrm>
              <a:solidFill>
                <a:srgbClr val="FFFFFF"/>
              </a:solidFill>
            </xdr:grpSpPr>
            <xdr:sp>
              <xdr:nvSpPr>
                <xdr:cNvPr id="14" name="Rounded Rectangle 19"/>
                <xdr:cNvSpPr>
                  <a:spLocks/>
                </xdr:cNvSpPr>
              </xdr:nvSpPr>
              <xdr:spPr>
                <a:xfrm>
                  <a:off x="450149" y="2576915"/>
                  <a:ext cx="958803" cy="278913"/>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90">
                  <a:hlinkClick r:id="rId5"/>
                </xdr:cNvPr>
                <xdr:cNvSpPr txBox="1">
                  <a:spLocks noChangeArrowheads="1"/>
                </xdr:cNvSpPr>
              </xdr:nvSpPr>
              <xdr:spPr>
                <a:xfrm>
                  <a:off x="431725" y="2569023"/>
                  <a:ext cx="1000133" cy="278913"/>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grpSp>
          <xdr:grpSp>
            <xdr:nvGrpSpPr>
              <xdr:cNvPr id="16" name="Group 41"/>
              <xdr:cNvGrpSpPr>
                <a:grpSpLocks/>
              </xdr:cNvGrpSpPr>
            </xdr:nvGrpSpPr>
            <xdr:grpSpPr>
              <a:xfrm>
                <a:off x="266700" y="2219211"/>
                <a:ext cx="1108150" cy="343110"/>
                <a:chOff x="304800" y="2190750"/>
                <a:chExt cx="1108075" cy="342899"/>
              </a:xfrm>
              <a:solidFill>
                <a:srgbClr val="FFFFFF"/>
              </a:solidFill>
            </xdr:grpSpPr>
            <xdr:sp>
              <xdr:nvSpPr>
                <xdr:cNvPr id="17" name="Rounded Rectangle 17"/>
                <xdr:cNvSpPr>
                  <a:spLocks/>
                </xdr:cNvSpPr>
              </xdr:nvSpPr>
              <xdr:spPr>
                <a:xfrm>
                  <a:off x="393446" y="2255558"/>
                  <a:ext cx="1011118" cy="277748"/>
                </a:xfrm>
                <a:prstGeom prst="roundRect">
                  <a:avLst/>
                </a:prstGeom>
                <a:solidFill>
                  <a:srgbClr val="D7E4BD"/>
                </a:solidFill>
                <a:ln w="25400" cmpd="sng">
                  <a:solidFill>
                    <a:srgbClr val="D7E4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Box 88">
                  <a:hlinkClick r:id="rId6"/>
                </xdr:cNvPr>
                <xdr:cNvSpPr txBox="1">
                  <a:spLocks noChangeArrowheads="1"/>
                </xdr:cNvSpPr>
              </xdr:nvSpPr>
              <xdr:spPr>
                <a:xfrm>
                  <a:off x="304800" y="2192036"/>
                  <a:ext cx="1062644" cy="277748"/>
                </a:xfrm>
                <a:prstGeom prst="rect">
                  <a:avLst/>
                </a:prstGeom>
                <a:noFill/>
                <a:ln w="9525" cmpd="sng">
                  <a:noFill/>
                </a:ln>
              </xdr:spPr>
              <xdr:txBody>
                <a:bodyPr vertOverflow="clip" wrap="square"/>
                <a:p>
                  <a:pPr algn="ctr">
                    <a:defRPr/>
                  </a:pPr>
                  <a:r>
                    <a:rPr lang="en-US" cap="none" sz="1100" b="1" i="0" u="none" baseline="0">
                      <a:solidFill>
                        <a:srgbClr val="000000"/>
                      </a:solidFill>
                    </a:rPr>
                    <a:t>Chromium Bath</a:t>
                  </a:r>
                </a:p>
              </xdr:txBody>
            </xdr:sp>
          </xdr:grpSp>
          <xdr:sp>
            <xdr:nvSpPr>
              <xdr:cNvPr id="19" name="TextBox 47">
                <a:hlinkClick r:id="rId7"/>
              </xdr:cNvPr>
              <xdr:cNvSpPr txBox="1">
                <a:spLocks noChangeArrowheads="1"/>
              </xdr:cNvSpPr>
            </xdr:nvSpPr>
            <xdr:spPr>
              <a:xfrm>
                <a:off x="325705" y="1482352"/>
                <a:ext cx="1062673" cy="278001"/>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grpSp>
            <xdr:nvGrpSpPr>
              <xdr:cNvPr id="20" name="Group 18"/>
              <xdr:cNvGrpSpPr>
                <a:grpSpLocks/>
              </xdr:cNvGrpSpPr>
            </xdr:nvGrpSpPr>
            <xdr:grpSpPr>
              <a:xfrm>
                <a:off x="352474" y="4943418"/>
                <a:ext cx="1065551" cy="275934"/>
                <a:chOff x="430666" y="3534831"/>
                <a:chExt cx="1023061" cy="276440"/>
              </a:xfrm>
              <a:solidFill>
                <a:srgbClr val="FFFFFF"/>
              </a:solidFill>
            </xdr:grpSpPr>
            <xdr:sp>
              <xdr:nvSpPr>
                <xdr:cNvPr id="21" name="Rounded Rectangle 20"/>
                <xdr:cNvSpPr>
                  <a:spLocks/>
                </xdr:cNvSpPr>
              </xdr:nvSpPr>
              <xdr:spPr>
                <a:xfrm>
                  <a:off x="454708" y="3533588"/>
                  <a:ext cx="956562" cy="27789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2" name="TextBox 86">
                  <a:hlinkClick r:id="rId8"/>
                </xdr:cNvPr>
                <xdr:cNvSpPr txBox="1">
                  <a:spLocks noChangeArrowheads="1"/>
                </xdr:cNvSpPr>
              </xdr:nvSpPr>
              <xdr:spPr>
                <a:xfrm>
                  <a:off x="433479" y="3533588"/>
                  <a:ext cx="1020248" cy="277891"/>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grpSp>
          <xdr:grpSp>
            <xdr:nvGrpSpPr>
              <xdr:cNvPr id="23" name="Group 24"/>
              <xdr:cNvGrpSpPr>
                <a:grpSpLocks/>
              </xdr:cNvGrpSpPr>
            </xdr:nvGrpSpPr>
            <xdr:grpSpPr>
              <a:xfrm>
                <a:off x="333477" y="5305130"/>
                <a:ext cx="1066703" cy="295570"/>
                <a:chOff x="422275" y="3992033"/>
                <a:chExt cx="1005840" cy="295486"/>
              </a:xfrm>
              <a:solidFill>
                <a:srgbClr val="FFFFFF"/>
              </a:solidFill>
            </xdr:grpSpPr>
            <xdr:sp>
              <xdr:nvSpPr>
                <xdr:cNvPr id="24" name="Rounded Rectangle 20"/>
                <xdr:cNvSpPr>
                  <a:spLocks/>
                </xdr:cNvSpPr>
              </xdr:nvSpPr>
              <xdr:spPr>
                <a:xfrm>
                  <a:off x="449936" y="4009614"/>
                  <a:ext cx="960326" cy="277905"/>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5" name="TextBox 84">
                  <a:hlinkClick r:id="rId9"/>
                </xdr:cNvPr>
                <xdr:cNvSpPr txBox="1">
                  <a:spLocks noChangeArrowheads="1"/>
                </xdr:cNvSpPr>
              </xdr:nvSpPr>
              <xdr:spPr>
                <a:xfrm>
                  <a:off x="422275" y="3993732"/>
                  <a:ext cx="1009109" cy="277905"/>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grpSp>
          <xdr:sp>
            <xdr:nvSpPr>
              <xdr:cNvPr id="26" name="TextBox 50">
                <a:hlinkClick r:id="rId10"/>
              </xdr:cNvPr>
              <xdr:cNvSpPr txBox="1">
                <a:spLocks noChangeArrowheads="1"/>
              </xdr:cNvSpPr>
            </xdr:nvSpPr>
            <xdr:spPr>
              <a:xfrm>
                <a:off x="333189" y="2601592"/>
                <a:ext cx="1062673" cy="332775"/>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Cadmium Cyanide</a:t>
                </a:r>
                <a:r>
                  <a:rPr lang="en-US" cap="none" sz="1100" b="1" i="0" u="none" baseline="0">
                    <a:solidFill>
                      <a:srgbClr val="000000"/>
                    </a:solidFill>
                    <a:latin typeface="Times New Roman"/>
                    <a:ea typeface="Times New Roman"/>
                    <a:cs typeface="Times New Roman"/>
                  </a:rPr>
                  <a:t> Bath</a:t>
                </a:r>
              </a:p>
            </xdr:txBody>
          </xdr:sp>
          <xdr:grpSp>
            <xdr:nvGrpSpPr>
              <xdr:cNvPr id="27" name="Group 40"/>
              <xdr:cNvGrpSpPr>
                <a:grpSpLocks/>
              </xdr:cNvGrpSpPr>
            </xdr:nvGrpSpPr>
            <xdr:grpSpPr>
              <a:xfrm>
                <a:off x="295195" y="2952969"/>
                <a:ext cx="1075338" cy="352411"/>
                <a:chOff x="295245" y="2952750"/>
                <a:chExt cx="1075204" cy="352425"/>
              </a:xfrm>
              <a:solidFill>
                <a:srgbClr val="FFFFFF"/>
              </a:solidFill>
            </xdr:grpSpPr>
            <xdr:sp>
              <xdr:nvSpPr>
                <xdr:cNvPr id="28" name="Rounded Rectangle 17"/>
                <xdr:cNvSpPr>
                  <a:spLocks/>
                </xdr:cNvSpPr>
              </xdr:nvSpPr>
              <xdr:spPr>
                <a:xfrm>
                  <a:off x="355188" y="3029931"/>
                  <a:ext cx="1018487" cy="277711"/>
                </a:xfrm>
                <a:prstGeom prst="roundRect">
                  <a:avLst/>
                </a:prstGeom>
                <a:solidFill>
                  <a:srgbClr val="B7DEE8"/>
                </a:solidFill>
                <a:ln w="25400" cmpd="sng">
                  <a:solidFill>
                    <a:srgbClr val="B7DEE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TextBox 82">
                  <a:hlinkClick r:id="rId11"/>
                </xdr:cNvPr>
                <xdr:cNvSpPr txBox="1">
                  <a:spLocks noChangeArrowheads="1"/>
                </xdr:cNvSpPr>
              </xdr:nvSpPr>
              <xdr:spPr>
                <a:xfrm>
                  <a:off x="296320" y="2950725"/>
                  <a:ext cx="1070097" cy="277711"/>
                </a:xfrm>
                <a:prstGeom prst="rect">
                  <a:avLst/>
                </a:prstGeom>
                <a:noFill/>
                <a:ln w="9525" cmpd="sng">
                  <a:noFill/>
                </a:ln>
              </xdr:spPr>
              <xdr:txBody>
                <a:bodyPr vertOverflow="clip" wrap="square"/>
                <a:p>
                  <a:pPr algn="ctr">
                    <a:defRPr/>
                  </a:pPr>
                  <a:r>
                    <a:rPr lang="en-US" cap="none" sz="1100" b="1" i="0" u="none" baseline="0">
                      <a:solidFill>
                        <a:srgbClr val="000000"/>
                      </a:solidFill>
                    </a:rPr>
                    <a:t>Nickel
Bath</a:t>
                  </a:r>
                </a:p>
              </xdr:txBody>
            </xdr:sp>
          </xdr:grpSp>
          <xdr:grpSp>
            <xdr:nvGrpSpPr>
              <xdr:cNvPr id="30" name="Group 39"/>
              <xdr:cNvGrpSpPr>
                <a:grpSpLocks/>
              </xdr:cNvGrpSpPr>
            </xdr:nvGrpSpPr>
            <xdr:grpSpPr>
              <a:xfrm>
                <a:off x="314192" y="3400458"/>
                <a:ext cx="1065551" cy="275934"/>
                <a:chOff x="314275" y="3400425"/>
                <a:chExt cx="1065689" cy="276225"/>
              </a:xfrm>
              <a:solidFill>
                <a:srgbClr val="FFFFFF"/>
              </a:solidFill>
            </xdr:grpSpPr>
            <xdr:sp>
              <xdr:nvSpPr>
                <xdr:cNvPr id="31" name="Rounded Rectangle 17"/>
                <xdr:cNvSpPr>
                  <a:spLocks/>
                </xdr:cNvSpPr>
              </xdr:nvSpPr>
              <xdr:spPr>
                <a:xfrm>
                  <a:off x="340384" y="3402842"/>
                  <a:ext cx="1018532" cy="277675"/>
                </a:xfrm>
                <a:prstGeom prst="roundRect">
                  <a:avLst/>
                </a:prstGeom>
                <a:solidFill>
                  <a:srgbClr val="CCC1DA"/>
                </a:solidFill>
                <a:ln w="25400" cmpd="sng">
                  <a:solidFill>
                    <a:srgbClr val="CCC1D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TextBox 64">
                  <a:hlinkClick r:id="rId12"/>
                </xdr:cNvPr>
                <xdr:cNvSpPr txBox="1">
                  <a:spLocks noChangeArrowheads="1"/>
                </xdr:cNvSpPr>
              </xdr:nvSpPr>
              <xdr:spPr>
                <a:xfrm>
                  <a:off x="314275" y="3402842"/>
                  <a:ext cx="1070218" cy="277675"/>
                </a:xfrm>
                <a:prstGeom prst="rect">
                  <a:avLst/>
                </a:prstGeom>
                <a:noFill/>
                <a:ln w="9525" cmpd="sng">
                  <a:noFill/>
                </a:ln>
              </xdr:spPr>
              <xdr:txBody>
                <a:bodyPr vertOverflow="clip" wrap="square" anchor="ctr"/>
                <a:p>
                  <a:pPr algn="ctr">
                    <a:defRPr/>
                  </a:pPr>
                  <a:r>
                    <a:rPr lang="en-US" cap="none" sz="1100" b="1" i="0" u="none" baseline="0">
                      <a:solidFill>
                        <a:srgbClr val="000000"/>
                      </a:solidFill>
                    </a:rPr>
                    <a:t>Anodes</a:t>
                  </a:r>
                </a:p>
              </xdr:txBody>
            </xdr:sp>
          </xdr:grpSp>
          <xdr:grpSp>
            <xdr:nvGrpSpPr>
              <xdr:cNvPr id="33" name="Group 37"/>
              <xdr:cNvGrpSpPr>
                <a:grpSpLocks/>
              </xdr:cNvGrpSpPr>
            </xdr:nvGrpSpPr>
            <xdr:grpSpPr>
              <a:xfrm>
                <a:off x="295195" y="3696029"/>
                <a:ext cx="1075338" cy="352411"/>
                <a:chOff x="295245" y="3695700"/>
                <a:chExt cx="1075205" cy="352425"/>
              </a:xfrm>
              <a:solidFill>
                <a:srgbClr val="FFFFFF"/>
              </a:solidFill>
            </xdr:grpSpPr>
            <xdr:sp>
              <xdr:nvSpPr>
                <xdr:cNvPr id="34" name="Rounded Rectangle 17"/>
                <xdr:cNvSpPr>
                  <a:spLocks/>
                </xdr:cNvSpPr>
              </xdr:nvSpPr>
              <xdr:spPr>
                <a:xfrm>
                  <a:off x="355188" y="3775789"/>
                  <a:ext cx="1018488" cy="269781"/>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TextBox 62">
                  <a:hlinkClick r:id="rId13"/>
                </xdr:cNvPr>
                <xdr:cNvSpPr txBox="1">
                  <a:spLocks noChangeArrowheads="1"/>
                </xdr:cNvSpPr>
              </xdr:nvSpPr>
              <xdr:spPr>
                <a:xfrm>
                  <a:off x="296320" y="3696405"/>
                  <a:ext cx="1070098" cy="269781"/>
                </a:xfrm>
                <a:prstGeom prst="rect">
                  <a:avLst/>
                </a:prstGeom>
                <a:noFill/>
                <a:ln w="9525" cmpd="sng">
                  <a:noFill/>
                </a:ln>
              </xdr:spPr>
              <xdr:txBody>
                <a:bodyPr vertOverflow="clip" wrap="square"/>
                <a:p>
                  <a:pPr algn="ctr">
                    <a:defRPr/>
                  </a:pPr>
                  <a:r>
                    <a:rPr lang="en-US" cap="none" sz="1100" b="1" i="0" u="none" baseline="0">
                      <a:solidFill>
                        <a:srgbClr val="000000"/>
                      </a:solidFill>
                    </a:rPr>
                    <a:t>Electroplated
Product</a:t>
                  </a:r>
                </a:p>
              </xdr:txBody>
            </xdr:sp>
          </xdr:grpSp>
          <xdr:grpSp>
            <xdr:nvGrpSpPr>
              <xdr:cNvPr id="36" name="Group 38"/>
              <xdr:cNvGrpSpPr>
                <a:grpSpLocks/>
              </xdr:cNvGrpSpPr>
            </xdr:nvGrpSpPr>
            <xdr:grpSpPr>
              <a:xfrm>
                <a:off x="304694" y="4086677"/>
                <a:ext cx="1075338" cy="352411"/>
                <a:chOff x="304760" y="4086225"/>
                <a:chExt cx="1075204" cy="352425"/>
              </a:xfrm>
              <a:solidFill>
                <a:srgbClr val="FFFFFF"/>
              </a:solidFill>
            </xdr:grpSpPr>
            <xdr:sp>
              <xdr:nvSpPr>
                <xdr:cNvPr id="37" name="Rounded Rectangle 17"/>
                <xdr:cNvSpPr>
                  <a:spLocks/>
                </xdr:cNvSpPr>
              </xdr:nvSpPr>
              <xdr:spPr>
                <a:xfrm>
                  <a:off x="362552" y="4164551"/>
                  <a:ext cx="1018487" cy="277711"/>
                </a:xfrm>
                <a:prstGeom prst="roundRect">
                  <a:avLst/>
                </a:prstGeom>
                <a:solidFill>
                  <a:srgbClr val="4A452A"/>
                </a:solidFill>
                <a:ln w="25400" cmpd="sng">
                  <a:solidFill>
                    <a:srgbClr val="4A452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TextBox 59">
                  <a:hlinkClick r:id="rId14"/>
                </xdr:cNvPr>
                <xdr:cNvSpPr txBox="1">
                  <a:spLocks noChangeArrowheads="1"/>
                </xdr:cNvSpPr>
              </xdr:nvSpPr>
              <xdr:spPr>
                <a:xfrm>
                  <a:off x="304760" y="4085345"/>
                  <a:ext cx="1070097" cy="277711"/>
                </a:xfrm>
                <a:prstGeom prst="rect">
                  <a:avLst/>
                </a:prstGeom>
                <a:noFill/>
                <a:ln w="9525" cmpd="sng">
                  <a:noFill/>
                </a:ln>
              </xdr:spPr>
              <xdr:txBody>
                <a:bodyPr vertOverflow="clip" wrap="square"/>
                <a:p>
                  <a:pPr algn="ctr">
                    <a:defRPr/>
                  </a:pPr>
                  <a:r>
                    <a:rPr lang="en-US" cap="none" sz="1100" b="0" i="0" u="none" baseline="0">
                      <a:solidFill>
                        <a:srgbClr val="FFFFFF"/>
                      </a:solidFill>
                    </a:rPr>
                    <a:t>Output Summary</a:t>
                  </a:r>
                </a:p>
              </xdr:txBody>
            </xdr:sp>
          </xdr:grpSp>
        </xdr:grpSp>
      </xdr:grpSp>
      <xdr:sp>
        <xdr:nvSpPr>
          <xdr:cNvPr id="39" name="Rounded Rectangle 15"/>
          <xdr:cNvSpPr>
            <a:spLocks/>
          </xdr:cNvSpPr>
        </xdr:nvSpPr>
        <xdr:spPr>
          <a:xfrm>
            <a:off x="419238" y="1857499"/>
            <a:ext cx="1029781" cy="343110"/>
          </a:xfrm>
          <a:prstGeom prst="roundRect">
            <a:avLst/>
          </a:prstGeom>
          <a:solidFill>
            <a:srgbClr val="F1F4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40" name="TextBox 41">
            <a:hlinkClick r:id="rId15"/>
          </xdr:cNvPr>
          <xdr:cNvSpPr txBox="1">
            <a:spLocks noChangeArrowheads="1"/>
          </xdr:cNvSpPr>
        </xdr:nvSpPr>
        <xdr:spPr>
          <a:xfrm>
            <a:off x="377747" y="1807893"/>
            <a:ext cx="1071272" cy="278001"/>
          </a:xfrm>
          <a:prstGeom prst="rect">
            <a:avLst/>
          </a:prstGeom>
          <a:noFill/>
          <a:ln w="9525" cmpd="sng">
            <a:noFill/>
          </a:ln>
        </xdr:spPr>
        <xdr:txBody>
          <a:bodyPr vertOverflow="clip" wrap="square"/>
          <a:p>
            <a:pPr algn="ctr">
              <a:defRPr/>
            </a:pPr>
            <a:r>
              <a:rPr lang="en-US" cap="none" sz="1100" b="1" i="0" u="none" baseline="0">
                <a:solidFill>
                  <a:srgbClr val="000000"/>
                </a:solidFill>
                <a:latin typeface="Times New Roman"/>
                <a:ea typeface="Times New Roman"/>
                <a:cs typeface="Times New Roman"/>
              </a:rPr>
              <a:t>Metal</a:t>
            </a:r>
            <a:r>
              <a:rPr lang="en-US" cap="none" sz="1100" b="1" i="0" u="none" baseline="0">
                <a:solidFill>
                  <a:srgbClr val="000000"/>
                </a:solidFill>
                <a:latin typeface="Times New Roman"/>
                <a:ea typeface="Times New Roman"/>
                <a:cs typeface="Times New Roman"/>
              </a:rPr>
              <a:t> Substrate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oronto.ca/health/chemtrac/industries/xls/manufacturing/metal_processing_exc_electric_arc_weld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etal Cutting and Sanding"/>
      <sheetName val="Metal Processing"/>
      <sheetName val="Output"/>
      <sheetName val="Calculations"/>
      <sheetName val="Referen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hyperlink" Target="http://www.toronto.ca/health/chemtrac/industries/pdf/electroplating.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orgchem.colorado.edu/pdffiles/reference.pdf" TargetMode="External" /><Relationship Id="rId2" Type="http://schemas.openxmlformats.org/officeDocument/2006/relationships/hyperlink" Target="http://www.epa.gov/ttn/chief/ap42/ch12/final/c12s20.pdf" TargetMode="External" /><Relationship Id="rId3" Type="http://schemas.openxmlformats.org/officeDocument/2006/relationships/hyperlink" Target="http://www.npi.gov.au/publications/emission-estimation-technique/pubs/felectro.pdf" TargetMode="External" /><Relationship Id="rId4" Type="http://schemas.openxmlformats.org/officeDocument/2006/relationships/hyperlink" Target="http://www.toronto.ca/legdocs/municode/1184_423.pdf" TargetMode="External" /><Relationship Id="rId5" Type="http://schemas.openxmlformats.org/officeDocument/2006/relationships/hyperlink" Target="http://www.epa.gov/ttn/chief/ap42/ch12/final/c12s20.pdf" TargetMode="External" /><Relationship Id="rId6" Type="http://schemas.openxmlformats.org/officeDocument/2006/relationships/drawing" Target="../drawings/drawing10.xml" /><Relationship Id="rId7"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C3F5B1"/>
    <pageSetUpPr fitToPage="1"/>
  </sheetPr>
  <dimension ref="A1:BR62"/>
  <sheetViews>
    <sheetView showGridLines="0" tabSelected="1" zoomScalePageLayoutView="0" workbookViewId="0" topLeftCell="A1">
      <selection activeCell="A1" sqref="A1"/>
    </sheetView>
  </sheetViews>
  <sheetFormatPr defaultColWidth="9.140625" defaultRowHeight="15"/>
  <cols>
    <col min="1" max="1" width="7.8515625" style="0" customWidth="1"/>
    <col min="2" max="2" width="18.421875" style="21" customWidth="1"/>
    <col min="3" max="3" width="21.140625" style="0" customWidth="1"/>
    <col min="4" max="4" width="81.8515625" style="0" customWidth="1"/>
    <col min="5" max="70" width="9.140625" style="21" customWidth="1"/>
  </cols>
  <sheetData>
    <row r="1" spans="3:4" ht="40.5" customHeight="1">
      <c r="C1" s="29"/>
      <c r="D1" s="30"/>
    </row>
    <row r="2" spans="2:4" ht="15.75" customHeight="1" thickBot="1">
      <c r="B2" s="67"/>
      <c r="C2" s="67" t="s">
        <v>313</v>
      </c>
      <c r="D2" s="67"/>
    </row>
    <row r="3" spans="1:4" ht="18" thickBot="1">
      <c r="A3" s="458"/>
      <c r="B3" s="68"/>
      <c r="C3" s="692" t="s">
        <v>8</v>
      </c>
      <c r="D3" s="692"/>
    </row>
    <row r="4" spans="2:70" s="673" customFormat="1" ht="24" customHeight="1">
      <c r="B4" s="67"/>
      <c r="C4" s="671" t="s">
        <v>306</v>
      </c>
      <c r="D4" s="672"/>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674"/>
      <c r="BA4" s="674"/>
      <c r="BB4" s="674"/>
      <c r="BC4" s="674"/>
      <c r="BD4" s="674"/>
      <c r="BE4" s="674"/>
      <c r="BF4" s="674"/>
      <c r="BG4" s="674"/>
      <c r="BH4" s="674"/>
      <c r="BI4" s="674"/>
      <c r="BJ4" s="674"/>
      <c r="BK4" s="674"/>
      <c r="BL4" s="674"/>
      <c r="BM4" s="674"/>
      <c r="BN4" s="674"/>
      <c r="BO4" s="674"/>
      <c r="BP4" s="674"/>
      <c r="BQ4" s="674"/>
      <c r="BR4" s="674"/>
    </row>
    <row r="5" spans="3:4" ht="10.5" customHeight="1" thickBot="1">
      <c r="C5" s="30"/>
      <c r="D5" s="84"/>
    </row>
    <row r="6" spans="3:4" ht="45.75" customHeight="1">
      <c r="C6" s="688" t="s">
        <v>314</v>
      </c>
      <c r="D6" s="689"/>
    </row>
    <row r="7" spans="3:4" ht="9" customHeight="1" thickBot="1">
      <c r="C7" s="155"/>
      <c r="D7" s="156"/>
    </row>
    <row r="8" spans="3:4" s="21" customFormat="1" ht="16.5" thickBot="1">
      <c r="C8" s="51"/>
      <c r="D8" s="51"/>
    </row>
    <row r="9" spans="3:4" ht="31.5">
      <c r="C9" s="690" t="s">
        <v>57</v>
      </c>
      <c r="D9" s="604" t="s">
        <v>292</v>
      </c>
    </row>
    <row r="10" spans="3:4" ht="31.5">
      <c r="C10" s="691"/>
      <c r="D10" s="31" t="s">
        <v>288</v>
      </c>
    </row>
    <row r="11" spans="3:4" ht="31.5">
      <c r="C11" s="576"/>
      <c r="D11" s="31" t="s">
        <v>289</v>
      </c>
    </row>
    <row r="12" spans="3:4" ht="31.5">
      <c r="C12" s="576"/>
      <c r="D12" s="31" t="s">
        <v>293</v>
      </c>
    </row>
    <row r="13" spans="3:4" ht="31.5">
      <c r="C13" s="576"/>
      <c r="D13" s="31" t="s">
        <v>294</v>
      </c>
    </row>
    <row r="14" spans="3:4" ht="31.5">
      <c r="C14" s="576"/>
      <c r="D14" s="31" t="s">
        <v>295</v>
      </c>
    </row>
    <row r="15" spans="3:4" ht="14.25" customHeight="1">
      <c r="C15" s="576"/>
      <c r="D15" s="31" t="s">
        <v>290</v>
      </c>
    </row>
    <row r="16" spans="3:4" ht="48" thickBot="1">
      <c r="C16" s="576"/>
      <c r="D16" s="605" t="s">
        <v>291</v>
      </c>
    </row>
    <row r="17" spans="3:4" ht="31.5">
      <c r="C17" s="40" t="s">
        <v>80</v>
      </c>
      <c r="D17" s="573" t="s">
        <v>253</v>
      </c>
    </row>
    <row r="18" spans="3:4" ht="15.75">
      <c r="C18" s="70"/>
      <c r="D18" s="71" t="s">
        <v>254</v>
      </c>
    </row>
    <row r="19" spans="3:4" ht="15.75">
      <c r="C19" s="70"/>
      <c r="D19" s="71" t="s">
        <v>255</v>
      </c>
    </row>
    <row r="20" spans="3:4" ht="15.75">
      <c r="C20" s="70"/>
      <c r="D20" s="71" t="s">
        <v>256</v>
      </c>
    </row>
    <row r="21" spans="3:4" ht="15.75">
      <c r="C21" s="70"/>
      <c r="D21" s="71" t="s">
        <v>257</v>
      </c>
    </row>
    <row r="22" spans="3:4" ht="15.75">
      <c r="C22" s="70"/>
      <c r="D22" s="71" t="s">
        <v>258</v>
      </c>
    </row>
    <row r="23" spans="3:4" ht="15.75">
      <c r="C23" s="70"/>
      <c r="D23" s="71" t="s">
        <v>265</v>
      </c>
    </row>
    <row r="24" spans="3:4" ht="15.75">
      <c r="C24" s="70"/>
      <c r="D24" s="574" t="s">
        <v>259</v>
      </c>
    </row>
    <row r="25" spans="3:4" ht="15">
      <c r="C25" s="70"/>
      <c r="D25" s="71" t="s">
        <v>260</v>
      </c>
    </row>
    <row r="26" spans="3:4" ht="15">
      <c r="C26" s="70"/>
      <c r="D26" s="71" t="s">
        <v>266</v>
      </c>
    </row>
    <row r="27" spans="3:4" ht="15">
      <c r="C27" s="70"/>
      <c r="D27" s="71" t="s">
        <v>261</v>
      </c>
    </row>
    <row r="28" spans="3:4" ht="15">
      <c r="C28" s="70"/>
      <c r="D28" s="71" t="s">
        <v>262</v>
      </c>
    </row>
    <row r="29" spans="3:4" ht="15.75">
      <c r="C29" s="70"/>
      <c r="D29" s="574" t="s">
        <v>166</v>
      </c>
    </row>
    <row r="30" spans="3:4" ht="30.75">
      <c r="C30" s="69"/>
      <c r="D30" s="32" t="s">
        <v>263</v>
      </c>
    </row>
    <row r="31" spans="3:4" ht="15">
      <c r="C31" s="224"/>
      <c r="D31" s="32" t="s">
        <v>264</v>
      </c>
    </row>
    <row r="32" spans="3:4" ht="15">
      <c r="C32" s="69"/>
      <c r="D32" s="32" t="s">
        <v>268</v>
      </c>
    </row>
    <row r="33" spans="3:4" ht="15">
      <c r="C33" s="69"/>
      <c r="D33" s="32" t="s">
        <v>270</v>
      </c>
    </row>
    <row r="34" spans="3:4" ht="15">
      <c r="C34" s="69"/>
      <c r="D34" s="71" t="s">
        <v>271</v>
      </c>
    </row>
    <row r="35" spans="3:4" ht="15.75">
      <c r="C35" s="69"/>
      <c r="D35" s="575" t="s">
        <v>242</v>
      </c>
    </row>
    <row r="36" spans="3:4" ht="15.75" thickBot="1">
      <c r="C36" s="69"/>
      <c r="D36" s="32" t="s">
        <v>272</v>
      </c>
    </row>
    <row r="37" spans="3:4" s="39" customFormat="1" ht="50.25" customHeight="1" thickBot="1">
      <c r="C37" s="79" t="s">
        <v>58</v>
      </c>
      <c r="D37" s="81" t="s">
        <v>86</v>
      </c>
    </row>
    <row r="38" spans="3:4" ht="32.25" customHeight="1" thickBot="1">
      <c r="C38" s="80" t="s">
        <v>105</v>
      </c>
      <c r="D38" s="87" t="s">
        <v>107</v>
      </c>
    </row>
    <row r="39" spans="3:4" ht="47.25" thickBot="1">
      <c r="C39" s="85" t="s">
        <v>87</v>
      </c>
      <c r="D39" s="86" t="s">
        <v>112</v>
      </c>
    </row>
    <row r="40" spans="3:4" ht="46.5">
      <c r="C40" s="70" t="s">
        <v>59</v>
      </c>
      <c r="D40" s="88" t="s">
        <v>108</v>
      </c>
    </row>
    <row r="41" spans="3:4" ht="15">
      <c r="C41" s="33"/>
      <c r="D41" s="34" t="s">
        <v>60</v>
      </c>
    </row>
    <row r="42" spans="3:4" ht="15">
      <c r="C42" s="33"/>
      <c r="D42" s="34" t="s">
        <v>83</v>
      </c>
    </row>
    <row r="43" spans="3:4" ht="15">
      <c r="C43" s="35"/>
      <c r="D43" s="36" t="s">
        <v>61</v>
      </c>
    </row>
    <row r="44" spans="3:4" ht="15">
      <c r="C44" s="35"/>
      <c r="D44" s="36" t="s">
        <v>84</v>
      </c>
    </row>
    <row r="45" spans="3:4" ht="15">
      <c r="C45" s="35"/>
      <c r="D45" s="36" t="s">
        <v>72</v>
      </c>
    </row>
    <row r="46" spans="3:4" ht="15.75" thickBot="1">
      <c r="C46" s="37"/>
      <c r="D46" s="38" t="s">
        <v>73</v>
      </c>
    </row>
    <row r="47" spans="3:4" ht="15">
      <c r="C47" s="39"/>
      <c r="D47" s="39"/>
    </row>
    <row r="48" spans="3:4" ht="15">
      <c r="C48" s="39"/>
      <c r="D48" s="39"/>
    </row>
    <row r="49" spans="3:4" ht="15">
      <c r="C49" s="39"/>
      <c r="D49" s="39"/>
    </row>
    <row r="50" spans="3:4" ht="15">
      <c r="C50" s="39"/>
      <c r="D50" s="39"/>
    </row>
    <row r="51" spans="3:4" ht="14.25">
      <c r="C51" s="39"/>
      <c r="D51" s="39"/>
    </row>
    <row r="52" spans="3:4" ht="14.25">
      <c r="C52" s="39"/>
      <c r="D52" s="39"/>
    </row>
    <row r="53" spans="3:4" ht="14.25">
      <c r="C53" s="39"/>
      <c r="D53" s="39"/>
    </row>
    <row r="54" spans="3:4" ht="14.25">
      <c r="C54" s="39"/>
      <c r="D54" s="39"/>
    </row>
    <row r="55" spans="3:4" ht="14.25">
      <c r="C55" s="39"/>
      <c r="D55" s="39"/>
    </row>
    <row r="56" spans="3:4" ht="14.25">
      <c r="C56" s="39"/>
      <c r="D56" s="39"/>
    </row>
    <row r="57" spans="3:4" ht="14.25">
      <c r="C57" s="39"/>
      <c r="D57" s="39"/>
    </row>
    <row r="58" spans="3:4" ht="14.25">
      <c r="C58" s="39"/>
      <c r="D58" s="39"/>
    </row>
    <row r="59" spans="3:4" ht="14.25">
      <c r="C59" s="39"/>
      <c r="D59" s="39"/>
    </row>
    <row r="60" spans="3:4" ht="14.25">
      <c r="C60" s="39"/>
      <c r="D60" s="39"/>
    </row>
    <row r="61" spans="3:4" ht="14.25">
      <c r="C61" s="39"/>
      <c r="D61" s="39"/>
    </row>
    <row r="62" spans="3:4" ht="14.25">
      <c r="C62" s="39"/>
      <c r="D62" s="39"/>
    </row>
  </sheetData>
  <sheetProtection sheet="1"/>
  <mergeCells count="3">
    <mergeCell ref="C6:D6"/>
    <mergeCell ref="C9:C10"/>
    <mergeCell ref="C3:D3"/>
  </mergeCells>
  <hyperlinks>
    <hyperlink ref="D38" r:id="rId1" display="If your facility has other activities or sources that MPO or release ChemTRAC priority substances, then you need to calculate the amounts of chemicals for these activities as well. Please go to  the ChemTRAC website for other calculators and more informat"/>
    <hyperlink ref="D16" r:id="rId2" display="4. Please find a guide of this calculator at: http://www.toronto.ca/health/chemtrac/industries/pdf/electroplating.pdf"/>
  </hyperlinks>
  <printOptions/>
  <pageMargins left="0.7" right="0.7" top="0.75" bottom="0.75" header="0.3" footer="0.3"/>
  <pageSetup fitToHeight="1" fitToWidth="1" horizontalDpi="600" verticalDpi="600" orientation="portrait" scale="64" r:id="rId4"/>
  <drawing r:id="rId3"/>
</worksheet>
</file>

<file path=xl/worksheets/sheet10.xml><?xml version="1.0" encoding="utf-8"?>
<worksheet xmlns="http://schemas.openxmlformats.org/spreadsheetml/2006/main" xmlns:r="http://schemas.openxmlformats.org/officeDocument/2006/relationships">
  <sheetPr codeName="Sheet4">
    <tabColor theme="3" tint="-0.24997000396251678"/>
  </sheetPr>
  <dimension ref="B1:D33"/>
  <sheetViews>
    <sheetView zoomScalePageLayoutView="0" workbookViewId="0" topLeftCell="A1">
      <selection activeCell="A1" sqref="A1"/>
    </sheetView>
  </sheetViews>
  <sheetFormatPr defaultColWidth="9.140625" defaultRowHeight="15"/>
  <cols>
    <col min="1" max="1" width="6.57421875" style="21" customWidth="1"/>
    <col min="2" max="2" width="22.00390625" style="21" customWidth="1"/>
    <col min="3" max="3" width="101.28125" style="21" customWidth="1"/>
    <col min="4" max="16384" width="9.140625" style="21" customWidth="1"/>
  </cols>
  <sheetData>
    <row r="1" s="39" customFormat="1" ht="47.25" customHeight="1">
      <c r="B1" s="46"/>
    </row>
    <row r="2" s="39" customFormat="1" ht="15">
      <c r="C2" s="47" t="s">
        <v>64</v>
      </c>
    </row>
    <row r="3" s="678" customFormat="1" ht="28.5" customHeight="1" thickBot="1">
      <c r="C3" s="678" t="str">
        <f>Instructions!C4</f>
        <v>Version 3.3, Last updated: June 10, 2013 SI </v>
      </c>
    </row>
    <row r="4" ht="48" thickBot="1">
      <c r="C4" s="48" t="s">
        <v>76</v>
      </c>
    </row>
    <row r="5" ht="16.5" thickBot="1">
      <c r="C5" s="50"/>
    </row>
    <row r="6" ht="47.25">
      <c r="C6" s="148" t="s">
        <v>135</v>
      </c>
    </row>
    <row r="7" ht="16.5" thickBot="1">
      <c r="C7" s="149" t="s">
        <v>65</v>
      </c>
    </row>
    <row r="8" ht="31.5">
      <c r="C8" s="148" t="s">
        <v>136</v>
      </c>
    </row>
    <row r="9" ht="16.5" thickBot="1">
      <c r="C9" s="149" t="s">
        <v>66</v>
      </c>
    </row>
    <row r="10" ht="31.5">
      <c r="C10" s="148" t="s">
        <v>137</v>
      </c>
    </row>
    <row r="11" ht="31.5">
      <c r="C11" s="149" t="s">
        <v>114</v>
      </c>
    </row>
    <row r="12" ht="31.5">
      <c r="C12" s="150" t="s">
        <v>138</v>
      </c>
    </row>
    <row r="13" ht="15.75">
      <c r="C13" s="149" t="s">
        <v>47</v>
      </c>
    </row>
    <row r="14" ht="31.5">
      <c r="C14" s="150" t="s">
        <v>139</v>
      </c>
    </row>
    <row r="15" ht="15.75">
      <c r="C15" s="149" t="s">
        <v>66</v>
      </c>
    </row>
    <row r="16" ht="16.5" thickBot="1">
      <c r="C16" s="151"/>
    </row>
    <row r="17" ht="15.75">
      <c r="C17" s="66"/>
    </row>
    <row r="18" spans="3:4" ht="23.25" thickBot="1">
      <c r="C18" s="89" t="s">
        <v>111</v>
      </c>
      <c r="D18" s="49"/>
    </row>
    <row r="19" spans="2:3" ht="31.5">
      <c r="B19" s="64"/>
      <c r="C19" s="152" t="s">
        <v>97</v>
      </c>
    </row>
    <row r="20" spans="2:3" ht="43.5">
      <c r="B20" s="65"/>
      <c r="C20" s="153" t="s">
        <v>98</v>
      </c>
    </row>
    <row r="21" spans="2:3" ht="43.5">
      <c r="B21" s="65"/>
      <c r="C21" s="153" t="s">
        <v>99</v>
      </c>
    </row>
    <row r="22" spans="2:3" ht="30">
      <c r="B22" s="65"/>
      <c r="C22" s="153" t="s">
        <v>100</v>
      </c>
    </row>
    <row r="23" spans="2:3" ht="15.75" thickBot="1">
      <c r="B23" s="65"/>
      <c r="C23" s="154"/>
    </row>
    <row r="24" spans="2:3" ht="18">
      <c r="B24" s="65"/>
      <c r="C24" s="83" t="s">
        <v>101</v>
      </c>
    </row>
    <row r="25" ht="14.25">
      <c r="B25" s="65"/>
    </row>
    <row r="26" spans="2:3" ht="15">
      <c r="B26" s="65"/>
      <c r="C26" s="65"/>
    </row>
    <row r="27" spans="2:3" ht="15">
      <c r="B27" s="65"/>
      <c r="C27" s="65"/>
    </row>
    <row r="28" spans="2:3" ht="15">
      <c r="B28" s="65"/>
      <c r="C28" s="65"/>
    </row>
    <row r="29" ht="15">
      <c r="C29" s="65"/>
    </row>
    <row r="30" ht="14.25">
      <c r="C30" s="65"/>
    </row>
    <row r="31" ht="15">
      <c r="C31" s="686" t="s">
        <v>79</v>
      </c>
    </row>
    <row r="32" ht="15" thickBot="1">
      <c r="C32" s="75"/>
    </row>
    <row r="33" ht="65.25" thickBot="1">
      <c r="C33" s="76" t="s">
        <v>82</v>
      </c>
    </row>
  </sheetData>
  <sheetProtection sheet="1"/>
  <hyperlinks>
    <hyperlink ref="C13" r:id="rId1" display="http://orgchem.colorado.edu/pdffiles/reference.pdf"/>
    <hyperlink ref="C15" r:id="rId2" display="http://www.epa.gov/ttn/chief/ap42/ch12/final/c12s20.pdf"/>
    <hyperlink ref="C7" r:id="rId3" display="http://www.npi.gov.au/publications/emission-estimation-technique/pubs/felectro.pdf"/>
    <hyperlink ref="C24" r:id="rId4" display="1 For details refer to the Environmental Reporting and Disclosure Bylaw available at the ChemTRAC website."/>
    <hyperlink ref="C9" r:id="rId5" display="http://www.epa.gov/ttn/chief/ap42/ch12/final/c12s20.pdf"/>
  </hyperlinks>
  <printOptions/>
  <pageMargins left="0.7" right="0.7" top="0.75" bottom="0.75" header="0.3" footer="0.3"/>
  <pageSetup horizontalDpi="600" verticalDpi="600" orientation="portrait" r:id="rId7"/>
  <drawing r:id="rId6"/>
</worksheet>
</file>

<file path=xl/worksheets/sheet11.xml><?xml version="1.0" encoding="utf-8"?>
<worksheet xmlns="http://schemas.openxmlformats.org/spreadsheetml/2006/main" xmlns:r="http://schemas.openxmlformats.org/officeDocument/2006/relationships">
  <sheetPr codeName="Sheet5">
    <tabColor theme="3" tint="-0.4999699890613556"/>
  </sheetPr>
  <dimension ref="B1:O20"/>
  <sheetViews>
    <sheetView zoomScale="106" zoomScaleNormal="106" zoomScalePageLayoutView="0" workbookViewId="0" topLeftCell="A1">
      <selection activeCell="A1" sqref="A1"/>
    </sheetView>
  </sheetViews>
  <sheetFormatPr defaultColWidth="9.140625" defaultRowHeight="15"/>
  <cols>
    <col min="1" max="1" width="6.57421875" style="21" customWidth="1"/>
    <col min="2" max="2" width="20.8515625" style="21" customWidth="1"/>
    <col min="3" max="3" width="3.57421875" style="21" customWidth="1"/>
    <col min="4" max="4" width="11.57421875" style="21" customWidth="1"/>
    <col min="5" max="11" width="9.140625" style="21" customWidth="1"/>
    <col min="12" max="12" width="12.57421875" style="21" customWidth="1"/>
    <col min="13" max="13" width="9.140625" style="21" customWidth="1"/>
    <col min="14" max="14" width="13.00390625" style="21" customWidth="1"/>
    <col min="15" max="16384" width="9.140625" style="21" customWidth="1"/>
  </cols>
  <sheetData>
    <row r="1" spans="2:15" ht="42.75" customHeight="1">
      <c r="B1" s="1"/>
      <c r="D1" s="1"/>
      <c r="E1" s="1"/>
      <c r="F1" s="1"/>
      <c r="G1" s="1"/>
      <c r="H1" s="1"/>
      <c r="I1" s="1"/>
      <c r="J1" s="1"/>
      <c r="K1" s="1"/>
      <c r="L1" s="1"/>
      <c r="M1" s="1"/>
      <c r="N1" s="1"/>
      <c r="O1" s="1"/>
    </row>
    <row r="2" spans="3:15" ht="13.5" customHeight="1">
      <c r="C2" s="2" t="s">
        <v>0</v>
      </c>
      <c r="D2" s="1"/>
      <c r="E2" s="1"/>
      <c r="F2" s="1"/>
      <c r="G2" s="1"/>
      <c r="H2" s="1"/>
      <c r="I2" s="1"/>
      <c r="J2" s="1"/>
      <c r="K2" s="1"/>
      <c r="L2" s="1"/>
      <c r="M2" s="1"/>
      <c r="N2" s="1"/>
      <c r="O2" s="1"/>
    </row>
    <row r="3" spans="3:15" s="674" customFormat="1" ht="30" customHeight="1" thickBot="1">
      <c r="C3" s="687" t="str">
        <f>Instructions!C4</f>
        <v>Version 3.3, Last updated: June 10, 2013 SI </v>
      </c>
      <c r="D3" s="3"/>
      <c r="E3" s="3"/>
      <c r="F3" s="3"/>
      <c r="G3" s="3"/>
      <c r="H3" s="3"/>
      <c r="I3" s="3"/>
      <c r="J3" s="3"/>
      <c r="K3" s="3"/>
      <c r="L3" s="3"/>
      <c r="M3" s="3"/>
      <c r="N3" s="3"/>
      <c r="O3" s="3"/>
    </row>
    <row r="4" spans="3:15" ht="84.75" customHeight="1" thickBot="1">
      <c r="C4" s="782" t="s">
        <v>96</v>
      </c>
      <c r="D4" s="783"/>
      <c r="E4" s="783"/>
      <c r="F4" s="783"/>
      <c r="G4" s="783"/>
      <c r="H4" s="783"/>
      <c r="I4" s="783"/>
      <c r="J4" s="783"/>
      <c r="K4" s="783"/>
      <c r="L4" s="783"/>
      <c r="M4" s="783"/>
      <c r="N4" s="783"/>
      <c r="O4" s="784"/>
    </row>
    <row r="5" spans="3:15" ht="16.5" thickBot="1">
      <c r="C5" s="1"/>
      <c r="D5" s="3"/>
      <c r="E5" s="3"/>
      <c r="F5" s="3"/>
      <c r="G5" s="3"/>
      <c r="H5" s="3"/>
      <c r="I5" s="3"/>
      <c r="J5" s="3"/>
      <c r="K5" s="3"/>
      <c r="L5" s="3"/>
      <c r="M5" s="3"/>
      <c r="N5" s="3"/>
      <c r="O5" s="3"/>
    </row>
    <row r="6" spans="3:15" ht="16.5" thickBot="1">
      <c r="C6" s="4"/>
      <c r="D6" s="5"/>
      <c r="E6" s="6"/>
      <c r="F6" s="5"/>
      <c r="G6" s="5"/>
      <c r="H6" s="5"/>
      <c r="I6" s="5"/>
      <c r="J6" s="5"/>
      <c r="K6" s="7"/>
      <c r="L6" s="7"/>
      <c r="M6" s="7"/>
      <c r="N6" s="7"/>
      <c r="O6" s="8"/>
    </row>
    <row r="7" spans="3:15" ht="48" thickBot="1">
      <c r="C7" s="9"/>
      <c r="D7" s="10" t="s">
        <v>1</v>
      </c>
      <c r="E7" s="11"/>
      <c r="F7" s="785" t="s">
        <v>2</v>
      </c>
      <c r="G7" s="786"/>
      <c r="H7" s="786"/>
      <c r="I7" s="786"/>
      <c r="J7" s="786"/>
      <c r="K7" s="786"/>
      <c r="L7" s="786"/>
      <c r="M7" s="786"/>
      <c r="N7" s="787"/>
      <c r="O7" s="12"/>
    </row>
    <row r="8" spans="3:15" ht="36" customHeight="1" thickBot="1">
      <c r="C8" s="9"/>
      <c r="D8" s="11"/>
      <c r="E8" s="11"/>
      <c r="F8" s="11"/>
      <c r="G8" s="11"/>
      <c r="H8" s="11"/>
      <c r="I8" s="11"/>
      <c r="J8" s="11"/>
      <c r="K8" s="13"/>
      <c r="L8" s="13"/>
      <c r="M8" s="13"/>
      <c r="N8" s="13"/>
      <c r="O8" s="12"/>
    </row>
    <row r="9" spans="3:15" ht="63.75" thickBot="1">
      <c r="C9" s="9"/>
      <c r="D9" s="14" t="s">
        <v>3</v>
      </c>
      <c r="E9" s="11"/>
      <c r="F9" s="15" t="s">
        <v>4</v>
      </c>
      <c r="G9" s="11"/>
      <c r="H9" s="15" t="s">
        <v>5</v>
      </c>
      <c r="I9" s="11"/>
      <c r="J9" s="14" t="s">
        <v>6</v>
      </c>
      <c r="K9" s="13"/>
      <c r="L9" s="15" t="s">
        <v>7</v>
      </c>
      <c r="M9" s="13"/>
      <c r="N9" s="15" t="s">
        <v>8</v>
      </c>
      <c r="O9" s="12"/>
    </row>
    <row r="10" spans="3:15" ht="36" customHeight="1" thickBot="1">
      <c r="C10" s="9"/>
      <c r="D10" s="11"/>
      <c r="E10" s="11"/>
      <c r="F10" s="11"/>
      <c r="G10" s="11"/>
      <c r="H10" s="13"/>
      <c r="I10" s="11"/>
      <c r="J10" s="13"/>
      <c r="K10" s="16"/>
      <c r="L10" s="16"/>
      <c r="M10" s="16"/>
      <c r="N10" s="13"/>
      <c r="O10" s="17"/>
    </row>
    <row r="11" spans="3:15" ht="48" thickBot="1">
      <c r="C11" s="9"/>
      <c r="D11" s="16"/>
      <c r="E11" s="13"/>
      <c r="F11" s="11"/>
      <c r="G11" s="13"/>
      <c r="H11" s="11"/>
      <c r="I11" s="13"/>
      <c r="J11" s="16"/>
      <c r="K11" s="13"/>
      <c r="L11" s="13"/>
      <c r="M11" s="13"/>
      <c r="N11" s="15" t="s">
        <v>9</v>
      </c>
      <c r="O11" s="12"/>
    </row>
    <row r="12" spans="3:15" ht="15.75">
      <c r="C12" s="9"/>
      <c r="D12" s="16"/>
      <c r="E12" s="11"/>
      <c r="F12" s="11"/>
      <c r="G12" s="13"/>
      <c r="H12" s="11"/>
      <c r="I12" s="13"/>
      <c r="J12" s="11"/>
      <c r="K12" s="13"/>
      <c r="L12" s="13"/>
      <c r="M12" s="13"/>
      <c r="N12" s="13"/>
      <c r="O12" s="12"/>
    </row>
    <row r="13" spans="3:15" ht="16.5" thickBot="1">
      <c r="C13" s="9"/>
      <c r="D13" s="11"/>
      <c r="E13" s="13"/>
      <c r="F13" s="11"/>
      <c r="G13" s="13"/>
      <c r="H13" s="11"/>
      <c r="I13" s="16"/>
      <c r="J13" s="11"/>
      <c r="K13" s="16"/>
      <c r="L13" s="16"/>
      <c r="M13" s="16"/>
      <c r="N13" s="16"/>
      <c r="O13" s="12"/>
    </row>
    <row r="14" spans="3:15" ht="15.75">
      <c r="C14" s="52"/>
      <c r="D14" s="53" t="s">
        <v>10</v>
      </c>
      <c r="E14" s="54"/>
      <c r="F14" s="54"/>
      <c r="G14" s="54"/>
      <c r="H14" s="54"/>
      <c r="I14" s="55"/>
      <c r="J14" s="11"/>
      <c r="K14" s="16"/>
      <c r="L14" s="16"/>
      <c r="M14" s="16"/>
      <c r="N14" s="16"/>
      <c r="O14" s="17"/>
    </row>
    <row r="15" spans="3:15" ht="16.5" thickBot="1">
      <c r="C15" s="56"/>
      <c r="D15" s="57"/>
      <c r="E15" s="57"/>
      <c r="F15" s="57"/>
      <c r="G15" s="57"/>
      <c r="H15" s="57"/>
      <c r="I15" s="58"/>
      <c r="J15" s="11"/>
      <c r="K15" s="11"/>
      <c r="L15" s="11"/>
      <c r="M15" s="11"/>
      <c r="N15" s="11"/>
      <c r="O15" s="18"/>
    </row>
    <row r="16" spans="3:15" ht="32.25" thickBot="1">
      <c r="C16" s="56"/>
      <c r="D16" s="59" t="s">
        <v>11</v>
      </c>
      <c r="E16" s="57"/>
      <c r="F16" s="57"/>
      <c r="G16" s="57"/>
      <c r="H16" s="60" t="s">
        <v>12</v>
      </c>
      <c r="I16" s="58"/>
      <c r="J16" s="11"/>
      <c r="K16" s="11"/>
      <c r="L16" s="11"/>
      <c r="M16" s="11"/>
      <c r="N16" s="11"/>
      <c r="O16" s="18"/>
    </row>
    <row r="17" spans="3:15" ht="15" thickBot="1">
      <c r="C17" s="61"/>
      <c r="D17" s="62"/>
      <c r="E17" s="62"/>
      <c r="F17" s="62"/>
      <c r="G17" s="62"/>
      <c r="H17" s="62"/>
      <c r="I17" s="63"/>
      <c r="J17" s="19"/>
      <c r="K17" s="19"/>
      <c r="L17" s="19"/>
      <c r="M17" s="19"/>
      <c r="N17" s="19"/>
      <c r="O17" s="20"/>
    </row>
    <row r="18" spans="3:15" ht="15.75">
      <c r="C18" s="788"/>
      <c r="D18" s="788"/>
      <c r="E18" s="788"/>
      <c r="F18" s="788"/>
      <c r="G18" s="788"/>
      <c r="H18" s="788"/>
      <c r="I18" s="788"/>
      <c r="J18" s="788"/>
      <c r="K18" s="788"/>
      <c r="L18" s="788"/>
      <c r="M18" s="788"/>
      <c r="N18" s="788"/>
      <c r="O18" s="788"/>
    </row>
    <row r="19" spans="3:15" ht="15">
      <c r="C19" s="1"/>
      <c r="D19" s="1"/>
      <c r="E19" s="1"/>
      <c r="F19" s="1"/>
      <c r="G19" s="1"/>
      <c r="H19" s="1"/>
      <c r="I19" s="1"/>
      <c r="J19" s="1"/>
      <c r="K19" s="1"/>
      <c r="L19" s="1"/>
      <c r="M19" s="1"/>
      <c r="N19" s="1"/>
      <c r="O19" s="1"/>
    </row>
    <row r="20" spans="3:15" ht="15">
      <c r="C20" s="1"/>
      <c r="D20" s="1"/>
      <c r="E20" s="1"/>
      <c r="F20" s="1"/>
      <c r="G20" s="1"/>
      <c r="H20" s="1"/>
      <c r="I20" s="1"/>
      <c r="J20" s="1"/>
      <c r="K20" s="1"/>
      <c r="L20" s="1"/>
      <c r="M20" s="1"/>
      <c r="N20" s="1"/>
      <c r="O20" s="1"/>
    </row>
  </sheetData>
  <sheetProtection sheet="1"/>
  <mergeCells count="3">
    <mergeCell ref="C4:O4"/>
    <mergeCell ref="F7:N7"/>
    <mergeCell ref="C18:O1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1F4CC"/>
  </sheetPr>
  <dimension ref="B1:X116"/>
  <sheetViews>
    <sheetView zoomScalePageLayoutView="0" workbookViewId="0" topLeftCell="A1">
      <selection activeCell="A1" sqref="A1"/>
    </sheetView>
  </sheetViews>
  <sheetFormatPr defaultColWidth="9.140625" defaultRowHeight="15"/>
  <cols>
    <col min="1" max="1" width="9.140625" style="577" customWidth="1"/>
    <col min="2" max="2" width="19.140625" style="577" customWidth="1"/>
    <col min="3" max="3" width="42.8515625" style="581" customWidth="1"/>
    <col min="4" max="4" width="14.00390625" style="581" customWidth="1"/>
    <col min="5" max="5" width="12.8515625" style="600" customWidth="1"/>
    <col min="6" max="6" width="12.57421875" style="600" customWidth="1"/>
    <col min="7" max="7" width="13.140625" style="581" customWidth="1"/>
    <col min="8" max="8" width="12.28125" style="581" customWidth="1"/>
    <col min="9" max="9" width="12.8515625" style="581" customWidth="1"/>
    <col min="10" max="10" width="12.7109375" style="581" customWidth="1"/>
    <col min="11" max="11" width="10.57421875" style="581" customWidth="1"/>
    <col min="12" max="12" width="4.140625" style="581" customWidth="1"/>
    <col min="13" max="13" width="10.57421875" style="581" customWidth="1"/>
    <col min="14" max="14" width="4.57421875" style="581" customWidth="1"/>
    <col min="15" max="24" width="9.140625" style="581" customWidth="1"/>
    <col min="25" max="16384" width="9.140625" style="577" customWidth="1"/>
  </cols>
  <sheetData>
    <row r="1" spans="3:24" ht="43.5" customHeight="1">
      <c r="C1" s="41"/>
      <c r="D1" s="577"/>
      <c r="E1" s="578"/>
      <c r="F1" s="578"/>
      <c r="G1" s="577"/>
      <c r="H1" s="577"/>
      <c r="I1" s="577"/>
      <c r="J1" s="577"/>
      <c r="K1" s="577"/>
      <c r="L1" s="577"/>
      <c r="M1" s="577"/>
      <c r="N1" s="577"/>
      <c r="O1" s="577"/>
      <c r="P1" s="577"/>
      <c r="Q1" s="577"/>
      <c r="R1" s="577"/>
      <c r="S1" s="577"/>
      <c r="T1" s="577"/>
      <c r="U1" s="577"/>
      <c r="V1" s="577"/>
      <c r="W1" s="577"/>
      <c r="X1" s="577"/>
    </row>
    <row r="2" spans="3:24" ht="15.75">
      <c r="C2" s="606" t="s">
        <v>296</v>
      </c>
      <c r="D2" s="577"/>
      <c r="E2" s="578"/>
      <c r="F2" s="578"/>
      <c r="G2" s="577"/>
      <c r="H2" s="577"/>
      <c r="I2" s="577"/>
      <c r="J2" s="577"/>
      <c r="K2" s="577"/>
      <c r="L2" s="577"/>
      <c r="M2" s="577"/>
      <c r="N2" s="577"/>
      <c r="O2" s="577"/>
      <c r="P2" s="577"/>
      <c r="Q2" s="577"/>
      <c r="R2" s="577"/>
      <c r="S2" s="577"/>
      <c r="T2" s="577"/>
      <c r="U2" s="577"/>
      <c r="V2" s="577"/>
      <c r="W2" s="577"/>
      <c r="X2" s="577"/>
    </row>
    <row r="3" spans="3:24" ht="20.25" customHeight="1">
      <c r="C3" s="579" t="str">
        <f>Instructions!C4</f>
        <v>Version 3.3, Last updated: June 10, 2013 SI </v>
      </c>
      <c r="D3" s="580"/>
      <c r="E3" s="578"/>
      <c r="F3" s="578"/>
      <c r="G3" s="577"/>
      <c r="H3" s="577"/>
      <c r="I3" s="577"/>
      <c r="J3" s="577"/>
      <c r="K3" s="577"/>
      <c r="L3" s="577"/>
      <c r="M3" s="577"/>
      <c r="N3" s="577"/>
      <c r="O3" s="577"/>
      <c r="P3" s="577"/>
      <c r="Q3" s="577"/>
      <c r="R3" s="577"/>
      <c r="S3" s="577"/>
      <c r="T3" s="577"/>
      <c r="U3" s="577"/>
      <c r="V3" s="577"/>
      <c r="W3" s="577"/>
      <c r="X3" s="577"/>
    </row>
    <row r="4" spans="3:24" ht="6.75" customHeight="1">
      <c r="C4" s="577"/>
      <c r="D4" s="577"/>
      <c r="E4" s="578"/>
      <c r="F4" s="578"/>
      <c r="G4" s="577"/>
      <c r="H4" s="577"/>
      <c r="I4" s="577"/>
      <c r="J4" s="577"/>
      <c r="K4" s="577"/>
      <c r="L4" s="577"/>
      <c r="M4" s="577"/>
      <c r="N4" s="577"/>
      <c r="O4" s="577"/>
      <c r="P4" s="577"/>
      <c r="Q4" s="577"/>
      <c r="R4" s="577"/>
      <c r="S4" s="577"/>
      <c r="T4" s="577"/>
      <c r="U4" s="577"/>
      <c r="V4" s="577"/>
      <c r="W4" s="577"/>
      <c r="X4" s="577"/>
    </row>
    <row r="5" spans="3:23" ht="33.75" customHeight="1">
      <c r="C5" s="693" t="s">
        <v>273</v>
      </c>
      <c r="D5" s="694"/>
      <c r="E5" s="694"/>
      <c r="F5" s="694"/>
      <c r="G5" s="694"/>
      <c r="H5" s="694"/>
      <c r="I5" s="694"/>
      <c r="J5" s="694"/>
      <c r="K5" s="577"/>
      <c r="L5" s="577"/>
      <c r="M5" s="577"/>
      <c r="N5" s="577"/>
      <c r="O5" s="577"/>
      <c r="P5" s="577"/>
      <c r="Q5" s="577"/>
      <c r="R5" s="577"/>
      <c r="S5" s="577"/>
      <c r="T5" s="577"/>
      <c r="U5" s="577"/>
      <c r="V5" s="577"/>
      <c r="W5" s="577"/>
    </row>
    <row r="6" spans="3:24" ht="20.25" customHeight="1">
      <c r="C6" s="695" t="s">
        <v>307</v>
      </c>
      <c r="D6" s="696"/>
      <c r="E6" s="696"/>
      <c r="F6" s="696"/>
      <c r="G6" s="696"/>
      <c r="H6" s="696"/>
      <c r="I6" s="696"/>
      <c r="J6" s="697"/>
      <c r="K6" s="577"/>
      <c r="L6" s="577"/>
      <c r="M6" s="577"/>
      <c r="N6" s="577"/>
      <c r="O6" s="577"/>
      <c r="P6" s="577"/>
      <c r="Q6" s="577"/>
      <c r="R6" s="577"/>
      <c r="S6" s="577"/>
      <c r="T6" s="577"/>
      <c r="U6" s="577"/>
      <c r="V6" s="577"/>
      <c r="W6" s="577"/>
      <c r="X6" s="577"/>
    </row>
    <row r="7" spans="3:24" ht="16.5" customHeight="1">
      <c r="C7" s="698" t="s">
        <v>308</v>
      </c>
      <c r="D7" s="694"/>
      <c r="E7" s="694"/>
      <c r="F7" s="694"/>
      <c r="G7" s="694"/>
      <c r="H7" s="694"/>
      <c r="I7" s="694"/>
      <c r="J7" s="694"/>
      <c r="K7" s="577"/>
      <c r="L7" s="577"/>
      <c r="M7" s="577"/>
      <c r="N7" s="577"/>
      <c r="O7" s="577"/>
      <c r="P7" s="577"/>
      <c r="Q7" s="577"/>
      <c r="R7" s="577"/>
      <c r="S7" s="577"/>
      <c r="T7" s="577"/>
      <c r="U7" s="577"/>
      <c r="V7" s="577"/>
      <c r="W7" s="577"/>
      <c r="X7" s="577"/>
    </row>
    <row r="8" spans="3:24" ht="47.25">
      <c r="C8" s="699" t="s">
        <v>309</v>
      </c>
      <c r="D8" s="694"/>
      <c r="E8" s="694"/>
      <c r="F8" s="694"/>
      <c r="G8" s="694"/>
      <c r="H8" s="694"/>
      <c r="I8" s="694"/>
      <c r="J8" s="694"/>
      <c r="K8" s="577"/>
      <c r="L8" s="577"/>
      <c r="M8" s="577"/>
      <c r="N8" s="577"/>
      <c r="O8" s="577"/>
      <c r="P8" s="577"/>
      <c r="Q8" s="577"/>
      <c r="R8" s="577"/>
      <c r="S8" s="577"/>
      <c r="T8" s="577"/>
      <c r="U8" s="577"/>
      <c r="V8" s="577"/>
      <c r="W8" s="577"/>
      <c r="X8" s="577"/>
    </row>
    <row r="9" spans="3:24" ht="26.25" customHeight="1">
      <c r="C9" s="582" t="s">
        <v>310</v>
      </c>
      <c r="D9" s="582"/>
      <c r="E9" s="580"/>
      <c r="F9" s="580"/>
      <c r="G9" s="577"/>
      <c r="H9" s="577"/>
      <c r="I9" s="577"/>
      <c r="J9" s="577"/>
      <c r="K9" s="577"/>
      <c r="L9" s="577"/>
      <c r="M9" s="577"/>
      <c r="N9" s="577"/>
      <c r="O9" s="577"/>
      <c r="P9" s="577"/>
      <c r="Q9" s="577"/>
      <c r="R9" s="577"/>
      <c r="S9" s="577"/>
      <c r="T9" s="577"/>
      <c r="U9" s="577"/>
      <c r="V9" s="577"/>
      <c r="W9" s="577"/>
      <c r="X9" s="577"/>
    </row>
    <row r="10" spans="2:24" ht="16.5" thickBot="1">
      <c r="B10" s="677"/>
      <c r="C10" s="584" t="s">
        <v>274</v>
      </c>
      <c r="D10" s="583"/>
      <c r="E10" s="585"/>
      <c r="F10" s="585"/>
      <c r="G10" s="586"/>
      <c r="H10" s="586"/>
      <c r="I10" s="586"/>
      <c r="J10" s="586"/>
      <c r="K10" s="675"/>
      <c r="L10" s="577"/>
      <c r="M10" s="577"/>
      <c r="N10" s="577"/>
      <c r="O10" s="577"/>
      <c r="P10" s="577"/>
      <c r="Q10" s="577"/>
      <c r="R10" s="577"/>
      <c r="S10" s="577"/>
      <c r="T10" s="577"/>
      <c r="U10" s="577"/>
      <c r="V10" s="577"/>
      <c r="W10" s="577"/>
      <c r="X10" s="577"/>
    </row>
    <row r="11" spans="2:24" ht="32.25" thickBot="1">
      <c r="B11" s="677"/>
      <c r="C11" s="587"/>
      <c r="D11" s="588"/>
      <c r="E11" s="700" t="s">
        <v>275</v>
      </c>
      <c r="F11" s="701"/>
      <c r="G11" s="701"/>
      <c r="H11" s="701"/>
      <c r="I11" s="701"/>
      <c r="J11" s="702"/>
      <c r="K11" s="675"/>
      <c r="L11" s="577"/>
      <c r="M11" s="577"/>
      <c r="N11" s="577"/>
      <c r="O11" s="577"/>
      <c r="P11" s="577"/>
      <c r="Q11" s="577"/>
      <c r="R11" s="577"/>
      <c r="S11" s="577"/>
      <c r="T11" s="577"/>
      <c r="U11" s="577"/>
      <c r="V11" s="577"/>
      <c r="W11" s="577"/>
      <c r="X11" s="577"/>
    </row>
    <row r="12" spans="2:24" ht="52.5" customHeight="1">
      <c r="B12" s="677"/>
      <c r="C12" s="703" t="s">
        <v>287</v>
      </c>
      <c r="D12" s="589" t="s">
        <v>276</v>
      </c>
      <c r="E12" s="590" t="s">
        <v>127</v>
      </c>
      <c r="F12" s="591" t="s">
        <v>277</v>
      </c>
      <c r="G12" s="591" t="s">
        <v>278</v>
      </c>
      <c r="H12" s="591" t="s">
        <v>155</v>
      </c>
      <c r="I12" s="591" t="s">
        <v>279</v>
      </c>
      <c r="J12" s="592" t="s">
        <v>128</v>
      </c>
      <c r="K12" s="675"/>
      <c r="L12" s="577"/>
      <c r="M12" s="577"/>
      <c r="N12" s="577"/>
      <c r="O12" s="577"/>
      <c r="P12" s="577"/>
      <c r="Q12" s="577"/>
      <c r="R12" s="577"/>
      <c r="S12" s="577"/>
      <c r="T12" s="577"/>
      <c r="U12" s="577"/>
      <c r="V12" s="577"/>
      <c r="W12" s="577"/>
      <c r="X12" s="577"/>
    </row>
    <row r="13" spans="2:24" ht="17.25" customHeight="1" thickBot="1">
      <c r="B13" s="677"/>
      <c r="C13" s="704"/>
      <c r="D13" s="593" t="s">
        <v>280</v>
      </c>
      <c r="E13" s="594" t="s">
        <v>281</v>
      </c>
      <c r="F13" s="594" t="s">
        <v>281</v>
      </c>
      <c r="G13" s="594" t="s">
        <v>281</v>
      </c>
      <c r="H13" s="594" t="s">
        <v>281</v>
      </c>
      <c r="I13" s="594" t="s">
        <v>281</v>
      </c>
      <c r="J13" s="595" t="s">
        <v>281</v>
      </c>
      <c r="K13" s="675"/>
      <c r="L13" s="577"/>
      <c r="M13" s="577"/>
      <c r="N13" s="577"/>
      <c r="O13" s="577"/>
      <c r="P13" s="577"/>
      <c r="Q13" s="577"/>
      <c r="R13" s="577"/>
      <c r="S13" s="577"/>
      <c r="T13" s="577"/>
      <c r="U13" s="577"/>
      <c r="V13" s="577"/>
      <c r="W13" s="577"/>
      <c r="X13" s="577"/>
    </row>
    <row r="14" spans="2:24" ht="15.75">
      <c r="B14" s="677"/>
      <c r="C14" s="596" t="s">
        <v>282</v>
      </c>
      <c r="D14" s="646">
        <v>50</v>
      </c>
      <c r="E14" s="610">
        <v>0</v>
      </c>
      <c r="F14" s="611">
        <v>0.18</v>
      </c>
      <c r="G14" s="611">
        <v>18</v>
      </c>
      <c r="H14" s="611">
        <v>0</v>
      </c>
      <c r="I14" s="611">
        <v>0</v>
      </c>
      <c r="J14" s="612">
        <v>10</v>
      </c>
      <c r="K14" s="675"/>
      <c r="L14" s="577"/>
      <c r="M14" s="577"/>
      <c r="N14" s="577"/>
      <c r="O14" s="577"/>
      <c r="P14" s="577"/>
      <c r="Q14" s="577"/>
      <c r="R14" s="577"/>
      <c r="S14" s="577"/>
      <c r="T14" s="577"/>
      <c r="U14" s="577"/>
      <c r="V14" s="577"/>
      <c r="W14" s="577"/>
      <c r="X14" s="577"/>
    </row>
    <row r="15" spans="2:24" ht="15.75">
      <c r="B15" s="677"/>
      <c r="C15" s="597"/>
      <c r="D15" s="668">
        <v>0</v>
      </c>
      <c r="E15" s="613">
        <v>0</v>
      </c>
      <c r="F15" s="614">
        <v>0</v>
      </c>
      <c r="G15" s="614">
        <v>0</v>
      </c>
      <c r="H15" s="614">
        <v>0</v>
      </c>
      <c r="I15" s="614">
        <v>0</v>
      </c>
      <c r="J15" s="615">
        <v>0</v>
      </c>
      <c r="K15" s="675"/>
      <c r="L15" s="577"/>
      <c r="M15" s="577"/>
      <c r="N15" s="577"/>
      <c r="O15" s="577"/>
      <c r="P15" s="577"/>
      <c r="Q15" s="577"/>
      <c r="R15" s="577"/>
      <c r="S15" s="577"/>
      <c r="T15" s="577"/>
      <c r="U15" s="577"/>
      <c r="V15" s="577"/>
      <c r="W15" s="577"/>
      <c r="X15" s="577"/>
    </row>
    <row r="16" spans="2:24" ht="15.75">
      <c r="B16" s="677"/>
      <c r="C16" s="597"/>
      <c r="D16" s="668">
        <v>0</v>
      </c>
      <c r="E16" s="613">
        <v>0</v>
      </c>
      <c r="F16" s="614">
        <v>0</v>
      </c>
      <c r="G16" s="614">
        <v>0</v>
      </c>
      <c r="H16" s="614">
        <v>0</v>
      </c>
      <c r="I16" s="614">
        <v>0</v>
      </c>
      <c r="J16" s="615">
        <v>0</v>
      </c>
      <c r="K16" s="675"/>
      <c r="L16" s="577"/>
      <c r="M16" s="577"/>
      <c r="N16" s="577"/>
      <c r="O16" s="577"/>
      <c r="P16" s="577"/>
      <c r="Q16" s="577"/>
      <c r="R16" s="577"/>
      <c r="S16" s="577"/>
      <c r="T16" s="577"/>
      <c r="U16" s="577"/>
      <c r="V16" s="577"/>
      <c r="W16" s="577"/>
      <c r="X16" s="577"/>
    </row>
    <row r="17" spans="2:24" ht="15.75">
      <c r="B17" s="677"/>
      <c r="C17" s="597"/>
      <c r="D17" s="668">
        <v>0</v>
      </c>
      <c r="E17" s="613">
        <v>0</v>
      </c>
      <c r="F17" s="614">
        <v>0</v>
      </c>
      <c r="G17" s="614">
        <v>0</v>
      </c>
      <c r="H17" s="614">
        <v>0</v>
      </c>
      <c r="I17" s="614">
        <v>0</v>
      </c>
      <c r="J17" s="615">
        <v>0</v>
      </c>
      <c r="K17" s="675"/>
      <c r="L17" s="577"/>
      <c r="M17" s="577"/>
      <c r="N17" s="577"/>
      <c r="O17" s="577"/>
      <c r="P17" s="577"/>
      <c r="Q17" s="577"/>
      <c r="R17" s="577"/>
      <c r="S17" s="577"/>
      <c r="T17" s="577"/>
      <c r="U17" s="577"/>
      <c r="V17" s="577"/>
      <c r="W17" s="577"/>
      <c r="X17" s="577"/>
    </row>
    <row r="18" spans="2:24" ht="15.75">
      <c r="B18" s="677"/>
      <c r="C18" s="597"/>
      <c r="D18" s="647">
        <v>0</v>
      </c>
      <c r="E18" s="613">
        <v>0</v>
      </c>
      <c r="F18" s="614">
        <v>0</v>
      </c>
      <c r="G18" s="614">
        <v>0</v>
      </c>
      <c r="H18" s="614">
        <v>0</v>
      </c>
      <c r="I18" s="614">
        <v>0</v>
      </c>
      <c r="J18" s="615">
        <v>0</v>
      </c>
      <c r="K18" s="675"/>
      <c r="L18" s="577"/>
      <c r="M18" s="577"/>
      <c r="N18" s="577"/>
      <c r="O18" s="577"/>
      <c r="P18" s="577"/>
      <c r="Q18" s="577"/>
      <c r="R18" s="577"/>
      <c r="S18" s="577"/>
      <c r="T18" s="577"/>
      <c r="U18" s="577"/>
      <c r="V18" s="577"/>
      <c r="W18" s="577"/>
      <c r="X18" s="577"/>
    </row>
    <row r="19" spans="2:24" ht="15.75">
      <c r="B19" s="677"/>
      <c r="C19" s="597"/>
      <c r="D19" s="647">
        <v>0</v>
      </c>
      <c r="E19" s="613">
        <v>0</v>
      </c>
      <c r="F19" s="614">
        <v>0</v>
      </c>
      <c r="G19" s="614">
        <v>0</v>
      </c>
      <c r="H19" s="614">
        <v>0</v>
      </c>
      <c r="I19" s="614">
        <v>0</v>
      </c>
      <c r="J19" s="615">
        <v>0</v>
      </c>
      <c r="K19" s="675"/>
      <c r="L19" s="577"/>
      <c r="M19" s="577"/>
      <c r="N19" s="577"/>
      <c r="O19" s="577"/>
      <c r="P19" s="577"/>
      <c r="Q19" s="577"/>
      <c r="R19" s="577"/>
      <c r="S19" s="577"/>
      <c r="T19" s="577"/>
      <c r="U19" s="577"/>
      <c r="V19" s="577"/>
      <c r="W19" s="577"/>
      <c r="X19" s="577"/>
    </row>
    <row r="20" spans="2:24" ht="15.75">
      <c r="B20" s="675"/>
      <c r="C20" s="597"/>
      <c r="D20" s="647">
        <v>0</v>
      </c>
      <c r="E20" s="613">
        <v>0</v>
      </c>
      <c r="F20" s="614">
        <v>0</v>
      </c>
      <c r="G20" s="614">
        <v>0</v>
      </c>
      <c r="H20" s="614">
        <v>0</v>
      </c>
      <c r="I20" s="614">
        <v>0</v>
      </c>
      <c r="J20" s="615">
        <v>0</v>
      </c>
      <c r="K20" s="675"/>
      <c r="L20" s="577"/>
      <c r="M20" s="577"/>
      <c r="N20" s="577"/>
      <c r="O20" s="577"/>
      <c r="P20" s="577"/>
      <c r="Q20" s="577"/>
      <c r="R20" s="577"/>
      <c r="S20" s="577"/>
      <c r="T20" s="577"/>
      <c r="U20" s="577"/>
      <c r="V20" s="577"/>
      <c r="W20" s="577"/>
      <c r="X20" s="577"/>
    </row>
    <row r="21" spans="2:24" ht="16.5" thickBot="1">
      <c r="B21" s="675"/>
      <c r="C21" s="598"/>
      <c r="D21" s="648">
        <v>0</v>
      </c>
      <c r="E21" s="616">
        <v>0</v>
      </c>
      <c r="F21" s="669">
        <v>0</v>
      </c>
      <c r="G21" s="669">
        <v>0</v>
      </c>
      <c r="H21" s="669">
        <v>0</v>
      </c>
      <c r="I21" s="669">
        <v>0</v>
      </c>
      <c r="J21" s="670">
        <v>0</v>
      </c>
      <c r="K21" s="675"/>
      <c r="L21" s="577"/>
      <c r="M21" s="577"/>
      <c r="N21" s="577"/>
      <c r="O21" s="577"/>
      <c r="P21" s="577"/>
      <c r="Q21" s="577"/>
      <c r="R21" s="577"/>
      <c r="S21" s="577"/>
      <c r="T21" s="577"/>
      <c r="U21" s="577"/>
      <c r="V21" s="577"/>
      <c r="W21" s="577"/>
      <c r="X21" s="577"/>
    </row>
    <row r="22" spans="2:24" ht="15.75" thickBot="1">
      <c r="B22" s="675"/>
      <c r="C22" s="599" t="s">
        <v>283</v>
      </c>
      <c r="D22" s="649">
        <f>SUM(D15:D21)</f>
        <v>0</v>
      </c>
      <c r="E22" s="609">
        <f aca="true" t="shared" si="0" ref="E22:J22">(($D$15*E$15)+($D$16*E$16)+($D$17*E$17)+($D$18*E$18)+($D$19*E$19)+($D$20*E$20)+($D$21*E$21))/100</f>
        <v>0</v>
      </c>
      <c r="F22" s="609">
        <f t="shared" si="0"/>
        <v>0</v>
      </c>
      <c r="G22" s="609">
        <f t="shared" si="0"/>
        <v>0</v>
      </c>
      <c r="H22" s="609">
        <f t="shared" si="0"/>
        <v>0</v>
      </c>
      <c r="I22" s="609">
        <f t="shared" si="0"/>
        <v>0</v>
      </c>
      <c r="J22" s="609">
        <f t="shared" si="0"/>
        <v>0</v>
      </c>
      <c r="K22" s="675"/>
      <c r="L22" s="577"/>
      <c r="M22" s="577"/>
      <c r="N22" s="577"/>
      <c r="O22" s="577"/>
      <c r="P22" s="577"/>
      <c r="Q22" s="577"/>
      <c r="R22" s="577"/>
      <c r="S22" s="577"/>
      <c r="T22" s="577"/>
      <c r="U22" s="577"/>
      <c r="V22" s="577"/>
      <c r="W22" s="577"/>
      <c r="X22" s="577"/>
    </row>
    <row r="23" spans="5:6" s="675" customFormat="1" ht="15">
      <c r="E23" s="676"/>
      <c r="F23" s="676"/>
    </row>
    <row r="24" spans="2:24" ht="15.75">
      <c r="B24" s="675"/>
      <c r="C24" s="675"/>
      <c r="D24" s="675"/>
      <c r="E24" s="676"/>
      <c r="F24" s="676"/>
      <c r="G24" s="675"/>
      <c r="H24" s="675"/>
      <c r="I24" s="675"/>
      <c r="J24" s="675"/>
      <c r="K24" s="675"/>
      <c r="L24" s="577"/>
      <c r="M24" s="577"/>
      <c r="N24" s="577"/>
      <c r="O24" s="577"/>
      <c r="P24" s="577"/>
      <c r="Q24" s="577"/>
      <c r="R24" s="577"/>
      <c r="S24" s="577"/>
      <c r="T24" s="577"/>
      <c r="U24" s="577"/>
      <c r="V24" s="577"/>
      <c r="W24" s="577"/>
      <c r="X24" s="577"/>
    </row>
    <row r="25" spans="2:24" ht="15.75">
      <c r="B25" s="675"/>
      <c r="C25" s="675"/>
      <c r="D25" s="675"/>
      <c r="E25" s="676"/>
      <c r="F25" s="676"/>
      <c r="G25" s="675"/>
      <c r="H25" s="675"/>
      <c r="I25" s="675"/>
      <c r="J25" s="675"/>
      <c r="K25" s="675"/>
      <c r="L25" s="577"/>
      <c r="M25" s="577"/>
      <c r="N25" s="577"/>
      <c r="O25" s="577"/>
      <c r="P25" s="577"/>
      <c r="Q25" s="577"/>
      <c r="R25" s="577"/>
      <c r="S25" s="577"/>
      <c r="T25" s="577"/>
      <c r="U25" s="577"/>
      <c r="V25" s="577"/>
      <c r="W25" s="577"/>
      <c r="X25" s="577"/>
    </row>
    <row r="26" spans="3:24" ht="15.75">
      <c r="C26" s="577"/>
      <c r="D26" s="577"/>
      <c r="E26" s="578"/>
      <c r="F26" s="578"/>
      <c r="G26" s="577"/>
      <c r="H26" s="577"/>
      <c r="I26" s="577"/>
      <c r="J26" s="577"/>
      <c r="K26" s="577"/>
      <c r="L26" s="577"/>
      <c r="M26" s="577"/>
      <c r="N26" s="577"/>
      <c r="O26" s="577"/>
      <c r="P26" s="577"/>
      <c r="Q26" s="577"/>
      <c r="R26" s="577"/>
      <c r="S26" s="577"/>
      <c r="T26" s="577"/>
      <c r="U26" s="577"/>
      <c r="V26" s="577"/>
      <c r="W26" s="577"/>
      <c r="X26" s="577"/>
    </row>
    <row r="27" spans="3:24" ht="15.75">
      <c r="C27" s="577"/>
      <c r="D27" s="577"/>
      <c r="E27" s="578"/>
      <c r="F27" s="578"/>
      <c r="G27" s="577"/>
      <c r="H27" s="577"/>
      <c r="I27" s="577"/>
      <c r="J27" s="577"/>
      <c r="K27" s="577"/>
      <c r="L27" s="577"/>
      <c r="M27" s="577"/>
      <c r="N27" s="577"/>
      <c r="O27" s="577"/>
      <c r="P27" s="577"/>
      <c r="Q27" s="577"/>
      <c r="R27" s="577"/>
      <c r="S27" s="577"/>
      <c r="T27" s="577"/>
      <c r="U27" s="577"/>
      <c r="V27" s="577"/>
      <c r="W27" s="577"/>
      <c r="X27" s="577"/>
    </row>
    <row r="28" spans="3:24" ht="15.75">
      <c r="C28" s="577"/>
      <c r="D28" s="577"/>
      <c r="E28" s="578"/>
      <c r="F28" s="578"/>
      <c r="G28" s="577"/>
      <c r="H28" s="577"/>
      <c r="I28" s="577"/>
      <c r="J28" s="577"/>
      <c r="K28" s="577"/>
      <c r="L28" s="577"/>
      <c r="M28" s="577"/>
      <c r="N28" s="577"/>
      <c r="O28" s="577"/>
      <c r="P28" s="577"/>
      <c r="Q28" s="577"/>
      <c r="R28" s="577"/>
      <c r="S28" s="577"/>
      <c r="T28" s="577"/>
      <c r="U28" s="577"/>
      <c r="V28" s="577"/>
      <c r="W28" s="577"/>
      <c r="X28" s="577"/>
    </row>
    <row r="29" spans="3:24" ht="15">
      <c r="C29" s="577"/>
      <c r="D29" s="577"/>
      <c r="E29" s="578"/>
      <c r="F29" s="578"/>
      <c r="G29" s="577"/>
      <c r="H29" s="577"/>
      <c r="I29" s="577"/>
      <c r="J29" s="577"/>
      <c r="K29" s="577"/>
      <c r="L29" s="577"/>
      <c r="M29" s="577"/>
      <c r="N29" s="577"/>
      <c r="O29" s="577"/>
      <c r="P29" s="577"/>
      <c r="Q29" s="577"/>
      <c r="R29" s="577"/>
      <c r="S29" s="577"/>
      <c r="T29" s="577"/>
      <c r="U29" s="577"/>
      <c r="V29" s="577"/>
      <c r="W29" s="577"/>
      <c r="X29" s="577"/>
    </row>
    <row r="30" spans="3:24" ht="15">
      <c r="C30" s="577"/>
      <c r="D30" s="577"/>
      <c r="E30" s="578"/>
      <c r="F30" s="578"/>
      <c r="G30" s="577"/>
      <c r="H30" s="577"/>
      <c r="I30" s="577"/>
      <c r="J30" s="577"/>
      <c r="K30" s="577"/>
      <c r="L30" s="577"/>
      <c r="M30" s="577"/>
      <c r="N30" s="577"/>
      <c r="O30" s="577"/>
      <c r="P30" s="577"/>
      <c r="Q30" s="577"/>
      <c r="R30" s="577"/>
      <c r="S30" s="577"/>
      <c r="T30" s="577"/>
      <c r="U30" s="577"/>
      <c r="V30" s="577"/>
      <c r="W30" s="577"/>
      <c r="X30" s="577"/>
    </row>
    <row r="31" spans="3:24" ht="15">
      <c r="C31" s="577"/>
      <c r="D31" s="577"/>
      <c r="E31" s="578"/>
      <c r="F31" s="578"/>
      <c r="G31" s="577"/>
      <c r="H31" s="577"/>
      <c r="I31" s="577"/>
      <c r="J31" s="577"/>
      <c r="K31" s="577"/>
      <c r="L31" s="577"/>
      <c r="M31" s="577"/>
      <c r="N31" s="577"/>
      <c r="O31" s="577"/>
      <c r="P31" s="577"/>
      <c r="Q31" s="577"/>
      <c r="R31" s="577"/>
      <c r="S31" s="577"/>
      <c r="T31" s="577"/>
      <c r="U31" s="577"/>
      <c r="V31" s="577"/>
      <c r="W31" s="577"/>
      <c r="X31" s="577"/>
    </row>
    <row r="32" spans="3:24" ht="15">
      <c r="C32" s="577"/>
      <c r="D32" s="577"/>
      <c r="E32" s="578"/>
      <c r="F32" s="578"/>
      <c r="G32" s="577"/>
      <c r="H32" s="577"/>
      <c r="I32" s="577"/>
      <c r="J32" s="577"/>
      <c r="K32" s="577"/>
      <c r="L32" s="577"/>
      <c r="M32" s="577"/>
      <c r="N32" s="577"/>
      <c r="O32" s="577"/>
      <c r="P32" s="577"/>
      <c r="Q32" s="577"/>
      <c r="R32" s="577"/>
      <c r="S32" s="577"/>
      <c r="T32" s="577"/>
      <c r="U32" s="577"/>
      <c r="V32" s="577"/>
      <c r="W32" s="577"/>
      <c r="X32" s="577"/>
    </row>
    <row r="33" spans="3:24" ht="15">
      <c r="C33" s="577"/>
      <c r="D33" s="577"/>
      <c r="E33" s="578"/>
      <c r="F33" s="578"/>
      <c r="G33" s="577"/>
      <c r="H33" s="577"/>
      <c r="I33" s="577"/>
      <c r="J33" s="577"/>
      <c r="K33" s="577"/>
      <c r="L33" s="577"/>
      <c r="M33" s="577"/>
      <c r="N33" s="577"/>
      <c r="O33" s="577"/>
      <c r="P33" s="577"/>
      <c r="Q33" s="577"/>
      <c r="R33" s="577"/>
      <c r="S33" s="577"/>
      <c r="T33" s="577"/>
      <c r="U33" s="577"/>
      <c r="V33" s="577"/>
      <c r="W33" s="577"/>
      <c r="X33" s="577"/>
    </row>
    <row r="34" spans="3:24" ht="15">
      <c r="C34" s="577"/>
      <c r="D34" s="577"/>
      <c r="E34" s="578"/>
      <c r="F34" s="578"/>
      <c r="G34" s="577"/>
      <c r="H34" s="577"/>
      <c r="I34" s="577"/>
      <c r="J34" s="577"/>
      <c r="K34" s="577"/>
      <c r="L34" s="577"/>
      <c r="M34" s="577"/>
      <c r="N34" s="577"/>
      <c r="O34" s="577"/>
      <c r="P34" s="577"/>
      <c r="Q34" s="577"/>
      <c r="R34" s="577"/>
      <c r="S34" s="577"/>
      <c r="T34" s="577"/>
      <c r="U34" s="577"/>
      <c r="V34" s="577"/>
      <c r="W34" s="577"/>
      <c r="X34" s="577"/>
    </row>
    <row r="35" spans="3:24" ht="15">
      <c r="C35" s="577"/>
      <c r="D35" s="577"/>
      <c r="E35" s="578"/>
      <c r="F35" s="578"/>
      <c r="G35" s="577"/>
      <c r="H35" s="577"/>
      <c r="I35" s="577"/>
      <c r="J35" s="577"/>
      <c r="K35" s="577"/>
      <c r="L35" s="577"/>
      <c r="M35" s="577"/>
      <c r="N35" s="577"/>
      <c r="O35" s="577"/>
      <c r="P35" s="577"/>
      <c r="Q35" s="577"/>
      <c r="R35" s="577"/>
      <c r="S35" s="577"/>
      <c r="T35" s="577"/>
      <c r="U35" s="577"/>
      <c r="V35" s="577"/>
      <c r="W35" s="577"/>
      <c r="X35" s="577"/>
    </row>
    <row r="36" spans="3:24" ht="15">
      <c r="C36" s="577"/>
      <c r="D36" s="577"/>
      <c r="E36" s="578"/>
      <c r="F36" s="578"/>
      <c r="G36" s="577"/>
      <c r="H36" s="577"/>
      <c r="I36" s="577"/>
      <c r="J36" s="577"/>
      <c r="K36" s="577"/>
      <c r="L36" s="577"/>
      <c r="M36" s="577"/>
      <c r="N36" s="577"/>
      <c r="O36" s="577"/>
      <c r="P36" s="577"/>
      <c r="Q36" s="577"/>
      <c r="R36" s="577"/>
      <c r="S36" s="577"/>
      <c r="T36" s="577"/>
      <c r="U36" s="577"/>
      <c r="V36" s="577"/>
      <c r="W36" s="577"/>
      <c r="X36" s="577"/>
    </row>
    <row r="37" spans="3:24" ht="15">
      <c r="C37" s="577"/>
      <c r="D37" s="577"/>
      <c r="E37" s="578"/>
      <c r="F37" s="578"/>
      <c r="G37" s="577"/>
      <c r="H37" s="577"/>
      <c r="I37" s="577"/>
      <c r="J37" s="577"/>
      <c r="K37" s="577"/>
      <c r="L37" s="577"/>
      <c r="M37" s="577"/>
      <c r="N37" s="577"/>
      <c r="O37" s="577"/>
      <c r="P37" s="577"/>
      <c r="Q37" s="577"/>
      <c r="R37" s="577"/>
      <c r="S37" s="577"/>
      <c r="T37" s="577"/>
      <c r="U37" s="577"/>
      <c r="V37" s="577"/>
      <c r="W37" s="577"/>
      <c r="X37" s="577"/>
    </row>
    <row r="38" spans="3:24" ht="15">
      <c r="C38" s="577"/>
      <c r="D38" s="577"/>
      <c r="E38" s="578"/>
      <c r="F38" s="578"/>
      <c r="G38" s="577"/>
      <c r="H38" s="577"/>
      <c r="I38" s="577"/>
      <c r="J38" s="577"/>
      <c r="K38" s="577"/>
      <c r="L38" s="577"/>
      <c r="M38" s="577"/>
      <c r="N38" s="577"/>
      <c r="O38" s="577"/>
      <c r="P38" s="577"/>
      <c r="Q38" s="577"/>
      <c r="R38" s="577"/>
      <c r="S38" s="577"/>
      <c r="T38" s="577"/>
      <c r="U38" s="577"/>
      <c r="V38" s="577"/>
      <c r="W38" s="577"/>
      <c r="X38" s="577"/>
    </row>
    <row r="39" spans="3:24" ht="15">
      <c r="C39" s="577"/>
      <c r="D39" s="577"/>
      <c r="E39" s="578"/>
      <c r="F39" s="578"/>
      <c r="G39" s="577"/>
      <c r="H39" s="577"/>
      <c r="I39" s="577"/>
      <c r="J39" s="577"/>
      <c r="K39" s="577"/>
      <c r="L39" s="577"/>
      <c r="M39" s="577"/>
      <c r="N39" s="577"/>
      <c r="O39" s="577"/>
      <c r="P39" s="577"/>
      <c r="Q39" s="577"/>
      <c r="R39" s="577"/>
      <c r="S39" s="577"/>
      <c r="T39" s="577"/>
      <c r="U39" s="577"/>
      <c r="V39" s="577"/>
      <c r="W39" s="577"/>
      <c r="X39" s="577"/>
    </row>
    <row r="40" spans="3:24" ht="15">
      <c r="C40" s="577"/>
      <c r="D40" s="577"/>
      <c r="E40" s="578"/>
      <c r="F40" s="578"/>
      <c r="G40" s="577"/>
      <c r="H40" s="577"/>
      <c r="I40" s="577"/>
      <c r="J40" s="577"/>
      <c r="K40" s="577"/>
      <c r="L40" s="577"/>
      <c r="M40" s="577"/>
      <c r="N40" s="577"/>
      <c r="O40" s="577"/>
      <c r="P40" s="577"/>
      <c r="Q40" s="577"/>
      <c r="R40" s="577"/>
      <c r="S40" s="577"/>
      <c r="T40" s="577"/>
      <c r="U40" s="577"/>
      <c r="V40" s="577"/>
      <c r="W40" s="577"/>
      <c r="X40" s="577"/>
    </row>
    <row r="41" spans="3:24" ht="15">
      <c r="C41" s="577"/>
      <c r="D41" s="577"/>
      <c r="E41" s="578"/>
      <c r="F41" s="578"/>
      <c r="G41" s="577"/>
      <c r="H41" s="577"/>
      <c r="I41" s="577"/>
      <c r="J41" s="577"/>
      <c r="K41" s="577"/>
      <c r="L41" s="577"/>
      <c r="M41" s="577"/>
      <c r="N41" s="577"/>
      <c r="O41" s="577"/>
      <c r="P41" s="577"/>
      <c r="Q41" s="577"/>
      <c r="R41" s="577"/>
      <c r="S41" s="577"/>
      <c r="T41" s="577"/>
      <c r="U41" s="577"/>
      <c r="V41" s="577"/>
      <c r="W41" s="577"/>
      <c r="X41" s="577"/>
    </row>
    <row r="42" spans="3:24" ht="15">
      <c r="C42" s="577"/>
      <c r="D42" s="577"/>
      <c r="E42" s="578"/>
      <c r="F42" s="578"/>
      <c r="G42" s="577"/>
      <c r="H42" s="577"/>
      <c r="I42" s="577"/>
      <c r="J42" s="577"/>
      <c r="K42" s="577"/>
      <c r="L42" s="577"/>
      <c r="M42" s="577"/>
      <c r="N42" s="577"/>
      <c r="O42" s="577"/>
      <c r="P42" s="577"/>
      <c r="Q42" s="577"/>
      <c r="R42" s="577"/>
      <c r="S42" s="577"/>
      <c r="T42" s="577"/>
      <c r="U42" s="577"/>
      <c r="V42" s="577"/>
      <c r="W42" s="577"/>
      <c r="X42" s="577"/>
    </row>
    <row r="43" spans="3:24" ht="15">
      <c r="C43" s="577"/>
      <c r="D43" s="577"/>
      <c r="E43" s="578"/>
      <c r="F43" s="578"/>
      <c r="G43" s="577"/>
      <c r="H43" s="577"/>
      <c r="I43" s="577"/>
      <c r="J43" s="577"/>
      <c r="K43" s="577"/>
      <c r="L43" s="577"/>
      <c r="M43" s="577"/>
      <c r="N43" s="577"/>
      <c r="O43" s="577"/>
      <c r="P43" s="577"/>
      <c r="Q43" s="577"/>
      <c r="R43" s="577"/>
      <c r="S43" s="577"/>
      <c r="T43" s="577"/>
      <c r="U43" s="577"/>
      <c r="V43" s="577"/>
      <c r="W43" s="577"/>
      <c r="X43" s="577"/>
    </row>
    <row r="44" spans="3:24" ht="15">
      <c r="C44" s="577"/>
      <c r="D44" s="577"/>
      <c r="E44" s="578"/>
      <c r="F44" s="578"/>
      <c r="G44" s="577"/>
      <c r="H44" s="577"/>
      <c r="I44" s="577"/>
      <c r="J44" s="577"/>
      <c r="K44" s="577"/>
      <c r="L44" s="577"/>
      <c r="M44" s="577"/>
      <c r="N44" s="577"/>
      <c r="O44" s="577"/>
      <c r="P44" s="577"/>
      <c r="Q44" s="577"/>
      <c r="R44" s="577"/>
      <c r="S44" s="577"/>
      <c r="T44" s="577"/>
      <c r="U44" s="577"/>
      <c r="V44" s="577"/>
      <c r="W44" s="577"/>
      <c r="X44" s="577"/>
    </row>
    <row r="45" spans="3:24" ht="15">
      <c r="C45" s="577"/>
      <c r="D45" s="577"/>
      <c r="E45" s="578"/>
      <c r="F45" s="578"/>
      <c r="G45" s="577"/>
      <c r="H45" s="577"/>
      <c r="I45" s="577"/>
      <c r="J45" s="577"/>
      <c r="K45" s="577"/>
      <c r="L45" s="577"/>
      <c r="M45" s="577"/>
      <c r="N45" s="577"/>
      <c r="O45" s="577"/>
      <c r="P45" s="577"/>
      <c r="Q45" s="577"/>
      <c r="R45" s="577"/>
      <c r="S45" s="577"/>
      <c r="T45" s="577"/>
      <c r="U45" s="577"/>
      <c r="V45" s="577"/>
      <c r="W45" s="577"/>
      <c r="X45" s="577"/>
    </row>
    <row r="46" spans="3:24" ht="15">
      <c r="C46" s="577"/>
      <c r="D46" s="577"/>
      <c r="E46" s="578"/>
      <c r="F46" s="578"/>
      <c r="G46" s="577"/>
      <c r="H46" s="577"/>
      <c r="I46" s="577"/>
      <c r="J46" s="577"/>
      <c r="K46" s="577"/>
      <c r="L46" s="577"/>
      <c r="M46" s="577"/>
      <c r="N46" s="577"/>
      <c r="O46" s="577"/>
      <c r="P46" s="577"/>
      <c r="Q46" s="577"/>
      <c r="R46" s="577"/>
      <c r="S46" s="577"/>
      <c r="T46" s="577"/>
      <c r="U46" s="577"/>
      <c r="V46" s="577"/>
      <c r="W46" s="577"/>
      <c r="X46" s="577"/>
    </row>
    <row r="47" spans="3:24" ht="15">
      <c r="C47" s="577"/>
      <c r="D47" s="577"/>
      <c r="E47" s="578"/>
      <c r="F47" s="578"/>
      <c r="G47" s="577"/>
      <c r="H47" s="577"/>
      <c r="I47" s="577"/>
      <c r="J47" s="577"/>
      <c r="K47" s="577"/>
      <c r="L47" s="577"/>
      <c r="M47" s="577"/>
      <c r="N47" s="577"/>
      <c r="O47" s="577"/>
      <c r="P47" s="577"/>
      <c r="Q47" s="577"/>
      <c r="R47" s="577"/>
      <c r="S47" s="577"/>
      <c r="T47" s="577"/>
      <c r="U47" s="577"/>
      <c r="V47" s="577"/>
      <c r="W47" s="577"/>
      <c r="X47" s="577"/>
    </row>
    <row r="48" spans="3:24" ht="15">
      <c r="C48" s="577"/>
      <c r="D48" s="577"/>
      <c r="E48" s="578"/>
      <c r="F48" s="578"/>
      <c r="G48" s="577"/>
      <c r="H48" s="577"/>
      <c r="I48" s="577"/>
      <c r="J48" s="577"/>
      <c r="K48" s="577"/>
      <c r="L48" s="577"/>
      <c r="M48" s="577"/>
      <c r="N48" s="577"/>
      <c r="O48" s="577"/>
      <c r="P48" s="577"/>
      <c r="Q48" s="577"/>
      <c r="R48" s="577"/>
      <c r="S48" s="577"/>
      <c r="T48" s="577"/>
      <c r="U48" s="577"/>
      <c r="V48" s="577"/>
      <c r="W48" s="577"/>
      <c r="X48" s="577"/>
    </row>
    <row r="49" spans="3:24" ht="15">
      <c r="C49" s="577"/>
      <c r="D49" s="577"/>
      <c r="E49" s="578"/>
      <c r="F49" s="578"/>
      <c r="G49" s="577"/>
      <c r="H49" s="577"/>
      <c r="I49" s="577"/>
      <c r="J49" s="577"/>
      <c r="K49" s="577"/>
      <c r="L49" s="577"/>
      <c r="M49" s="577"/>
      <c r="N49" s="577"/>
      <c r="O49" s="577"/>
      <c r="P49" s="577"/>
      <c r="Q49" s="577"/>
      <c r="R49" s="577"/>
      <c r="S49" s="577"/>
      <c r="T49" s="577"/>
      <c r="U49" s="577"/>
      <c r="V49" s="577"/>
      <c r="W49" s="577"/>
      <c r="X49" s="577"/>
    </row>
    <row r="50" spans="3:24" ht="15">
      <c r="C50" s="577"/>
      <c r="D50" s="577"/>
      <c r="E50" s="578"/>
      <c r="F50" s="578"/>
      <c r="G50" s="577"/>
      <c r="H50" s="577"/>
      <c r="I50" s="577"/>
      <c r="J50" s="577"/>
      <c r="K50" s="577"/>
      <c r="L50" s="577"/>
      <c r="M50" s="577"/>
      <c r="N50" s="577"/>
      <c r="O50" s="577"/>
      <c r="P50" s="577"/>
      <c r="Q50" s="577"/>
      <c r="R50" s="577"/>
      <c r="S50" s="577"/>
      <c r="T50" s="577"/>
      <c r="U50" s="577"/>
      <c r="V50" s="577"/>
      <c r="W50" s="577"/>
      <c r="X50" s="577"/>
    </row>
    <row r="51" spans="3:24" ht="15">
      <c r="C51" s="577"/>
      <c r="D51" s="577"/>
      <c r="E51" s="578"/>
      <c r="F51" s="578"/>
      <c r="G51" s="577"/>
      <c r="H51" s="577"/>
      <c r="I51" s="577"/>
      <c r="J51" s="577"/>
      <c r="K51" s="577"/>
      <c r="L51" s="577"/>
      <c r="M51" s="577"/>
      <c r="N51" s="577"/>
      <c r="O51" s="577"/>
      <c r="P51" s="577"/>
      <c r="Q51" s="577"/>
      <c r="R51" s="577"/>
      <c r="S51" s="577"/>
      <c r="T51" s="577"/>
      <c r="U51" s="577"/>
      <c r="V51" s="577"/>
      <c r="W51" s="577"/>
      <c r="X51" s="577"/>
    </row>
    <row r="52" spans="3:24" ht="15">
      <c r="C52" s="577"/>
      <c r="D52" s="577"/>
      <c r="E52" s="578"/>
      <c r="F52" s="578"/>
      <c r="G52" s="577"/>
      <c r="H52" s="577"/>
      <c r="I52" s="577"/>
      <c r="J52" s="577"/>
      <c r="K52" s="577"/>
      <c r="L52" s="577"/>
      <c r="M52" s="577"/>
      <c r="N52" s="577"/>
      <c r="O52" s="577"/>
      <c r="P52" s="577"/>
      <c r="Q52" s="577"/>
      <c r="R52" s="577"/>
      <c r="S52" s="577"/>
      <c r="T52" s="577"/>
      <c r="U52" s="577"/>
      <c r="V52" s="577"/>
      <c r="W52" s="577"/>
      <c r="X52" s="577"/>
    </row>
    <row r="53" spans="3:24" ht="15">
      <c r="C53" s="577"/>
      <c r="D53" s="577"/>
      <c r="E53" s="578"/>
      <c r="F53" s="578"/>
      <c r="G53" s="577"/>
      <c r="H53" s="577"/>
      <c r="I53" s="577"/>
      <c r="J53" s="577"/>
      <c r="K53" s="577"/>
      <c r="L53" s="577"/>
      <c r="M53" s="577"/>
      <c r="N53" s="577"/>
      <c r="O53" s="577"/>
      <c r="P53" s="577"/>
      <c r="Q53" s="577"/>
      <c r="R53" s="577"/>
      <c r="S53" s="577"/>
      <c r="T53" s="577"/>
      <c r="U53" s="577"/>
      <c r="V53" s="577"/>
      <c r="W53" s="577"/>
      <c r="X53" s="577"/>
    </row>
    <row r="54" spans="3:24" ht="15">
      <c r="C54" s="577"/>
      <c r="D54" s="577"/>
      <c r="E54" s="578"/>
      <c r="F54" s="578"/>
      <c r="G54" s="577"/>
      <c r="H54" s="577"/>
      <c r="I54" s="577"/>
      <c r="J54" s="577"/>
      <c r="K54" s="577"/>
      <c r="L54" s="577"/>
      <c r="M54" s="577"/>
      <c r="N54" s="577"/>
      <c r="O54" s="577"/>
      <c r="P54" s="577"/>
      <c r="Q54" s="577"/>
      <c r="R54" s="577"/>
      <c r="S54" s="577"/>
      <c r="T54" s="577"/>
      <c r="U54" s="577"/>
      <c r="V54" s="577"/>
      <c r="W54" s="577"/>
      <c r="X54" s="577"/>
    </row>
    <row r="55" spans="3:24" ht="15">
      <c r="C55" s="577"/>
      <c r="D55" s="577"/>
      <c r="E55" s="578"/>
      <c r="F55" s="578"/>
      <c r="G55" s="577"/>
      <c r="H55" s="577"/>
      <c r="I55" s="577"/>
      <c r="J55" s="577"/>
      <c r="K55" s="577"/>
      <c r="L55" s="577"/>
      <c r="M55" s="577"/>
      <c r="N55" s="577"/>
      <c r="O55" s="577"/>
      <c r="P55" s="577"/>
      <c r="Q55" s="577"/>
      <c r="R55" s="577"/>
      <c r="S55" s="577"/>
      <c r="T55" s="577"/>
      <c r="U55" s="577"/>
      <c r="V55" s="577"/>
      <c r="W55" s="577"/>
      <c r="X55" s="577"/>
    </row>
    <row r="56" spans="3:24" ht="15">
      <c r="C56" s="577"/>
      <c r="D56" s="577"/>
      <c r="E56" s="578"/>
      <c r="F56" s="578"/>
      <c r="G56" s="577"/>
      <c r="H56" s="577"/>
      <c r="I56" s="577"/>
      <c r="J56" s="577"/>
      <c r="K56" s="577"/>
      <c r="L56" s="577"/>
      <c r="M56" s="577"/>
      <c r="N56" s="577"/>
      <c r="O56" s="577"/>
      <c r="P56" s="577"/>
      <c r="Q56" s="577"/>
      <c r="R56" s="577"/>
      <c r="S56" s="577"/>
      <c r="T56" s="577"/>
      <c r="U56" s="577"/>
      <c r="V56" s="577"/>
      <c r="W56" s="577"/>
      <c r="X56" s="577"/>
    </row>
    <row r="57" spans="3:24" ht="15">
      <c r="C57" s="577"/>
      <c r="D57" s="577"/>
      <c r="E57" s="578"/>
      <c r="F57" s="578"/>
      <c r="G57" s="577"/>
      <c r="H57" s="577"/>
      <c r="I57" s="577"/>
      <c r="J57" s="577"/>
      <c r="K57" s="577"/>
      <c r="L57" s="577"/>
      <c r="M57" s="577"/>
      <c r="N57" s="577"/>
      <c r="O57" s="577"/>
      <c r="P57" s="577"/>
      <c r="Q57" s="577"/>
      <c r="R57" s="577"/>
      <c r="S57" s="577"/>
      <c r="T57" s="577"/>
      <c r="U57" s="577"/>
      <c r="V57" s="577"/>
      <c r="W57" s="577"/>
      <c r="X57" s="577"/>
    </row>
    <row r="58" spans="3:24" ht="15">
      <c r="C58" s="577"/>
      <c r="D58" s="577"/>
      <c r="E58" s="578"/>
      <c r="F58" s="578"/>
      <c r="G58" s="577"/>
      <c r="H58" s="577"/>
      <c r="I58" s="577"/>
      <c r="J58" s="577"/>
      <c r="K58" s="577"/>
      <c r="L58" s="577"/>
      <c r="M58" s="577"/>
      <c r="N58" s="577"/>
      <c r="O58" s="577"/>
      <c r="P58" s="577"/>
      <c r="Q58" s="577"/>
      <c r="R58" s="577"/>
      <c r="S58" s="577"/>
      <c r="T58" s="577"/>
      <c r="U58" s="577"/>
      <c r="V58" s="577"/>
      <c r="W58" s="577"/>
      <c r="X58" s="577"/>
    </row>
    <row r="59" spans="3:24" ht="15">
      <c r="C59" s="577"/>
      <c r="D59" s="577"/>
      <c r="E59" s="578"/>
      <c r="F59" s="578"/>
      <c r="G59" s="577"/>
      <c r="H59" s="577"/>
      <c r="I59" s="577"/>
      <c r="J59" s="577"/>
      <c r="K59" s="577"/>
      <c r="L59" s="577"/>
      <c r="M59" s="577"/>
      <c r="N59" s="577"/>
      <c r="O59" s="577"/>
      <c r="P59" s="577"/>
      <c r="Q59" s="577"/>
      <c r="R59" s="577"/>
      <c r="S59" s="577"/>
      <c r="T59" s="577"/>
      <c r="U59" s="577"/>
      <c r="V59" s="577"/>
      <c r="W59" s="577"/>
      <c r="X59" s="577"/>
    </row>
    <row r="60" spans="3:24" ht="15">
      <c r="C60" s="577"/>
      <c r="D60" s="577"/>
      <c r="E60" s="578"/>
      <c r="F60" s="578"/>
      <c r="G60" s="577"/>
      <c r="H60" s="577"/>
      <c r="I60" s="577"/>
      <c r="J60" s="577"/>
      <c r="K60" s="577"/>
      <c r="L60" s="577"/>
      <c r="M60" s="577"/>
      <c r="N60" s="577"/>
      <c r="O60" s="577"/>
      <c r="P60" s="577"/>
      <c r="Q60" s="577"/>
      <c r="R60" s="577"/>
      <c r="S60" s="577"/>
      <c r="T60" s="577"/>
      <c r="U60" s="577"/>
      <c r="V60" s="577"/>
      <c r="W60" s="577"/>
      <c r="X60" s="577"/>
    </row>
    <row r="61" spans="3:24" ht="15">
      <c r="C61" s="577"/>
      <c r="D61" s="577"/>
      <c r="E61" s="578"/>
      <c r="F61" s="578"/>
      <c r="G61" s="577"/>
      <c r="H61" s="577"/>
      <c r="I61" s="577"/>
      <c r="J61" s="577"/>
      <c r="K61" s="577"/>
      <c r="L61" s="577"/>
      <c r="M61" s="577"/>
      <c r="N61" s="577"/>
      <c r="O61" s="577"/>
      <c r="P61" s="577"/>
      <c r="Q61" s="577"/>
      <c r="R61" s="577"/>
      <c r="S61" s="577"/>
      <c r="T61" s="577"/>
      <c r="U61" s="577"/>
      <c r="V61" s="577"/>
      <c r="W61" s="577"/>
      <c r="X61" s="577"/>
    </row>
    <row r="62" spans="3:24" ht="15">
      <c r="C62" s="577"/>
      <c r="D62" s="577"/>
      <c r="E62" s="578"/>
      <c r="F62" s="578"/>
      <c r="G62" s="577"/>
      <c r="H62" s="577"/>
      <c r="I62" s="577"/>
      <c r="J62" s="577"/>
      <c r="K62" s="577"/>
      <c r="L62" s="577"/>
      <c r="M62" s="577"/>
      <c r="N62" s="577"/>
      <c r="O62" s="577"/>
      <c r="P62" s="577"/>
      <c r="Q62" s="577"/>
      <c r="R62" s="577"/>
      <c r="S62" s="577"/>
      <c r="T62" s="577"/>
      <c r="U62" s="577"/>
      <c r="V62" s="577"/>
      <c r="W62" s="577"/>
      <c r="X62" s="577"/>
    </row>
    <row r="63" spans="3:24" ht="15">
      <c r="C63" s="577"/>
      <c r="D63" s="577"/>
      <c r="E63" s="578"/>
      <c r="F63" s="578"/>
      <c r="G63" s="577"/>
      <c r="H63" s="577"/>
      <c r="I63" s="577"/>
      <c r="J63" s="577"/>
      <c r="K63" s="577"/>
      <c r="L63" s="577"/>
      <c r="M63" s="577"/>
      <c r="N63" s="577"/>
      <c r="O63" s="577"/>
      <c r="P63" s="577"/>
      <c r="Q63" s="577"/>
      <c r="R63" s="577"/>
      <c r="S63" s="577"/>
      <c r="T63" s="577"/>
      <c r="U63" s="577"/>
      <c r="V63" s="577"/>
      <c r="W63" s="577"/>
      <c r="X63" s="577"/>
    </row>
    <row r="64" spans="3:24" ht="15">
      <c r="C64" s="577"/>
      <c r="D64" s="577"/>
      <c r="E64" s="578"/>
      <c r="F64" s="578"/>
      <c r="G64" s="577"/>
      <c r="H64" s="577"/>
      <c r="I64" s="577"/>
      <c r="J64" s="577"/>
      <c r="K64" s="577"/>
      <c r="L64" s="577"/>
      <c r="M64" s="577"/>
      <c r="N64" s="577"/>
      <c r="O64" s="577"/>
      <c r="P64" s="577"/>
      <c r="Q64" s="577"/>
      <c r="R64" s="577"/>
      <c r="S64" s="577"/>
      <c r="T64" s="577"/>
      <c r="U64" s="577"/>
      <c r="V64" s="577"/>
      <c r="W64" s="577"/>
      <c r="X64" s="577"/>
    </row>
    <row r="65" spans="3:24" ht="15">
      <c r="C65" s="577"/>
      <c r="D65" s="577"/>
      <c r="E65" s="578"/>
      <c r="F65" s="578"/>
      <c r="G65" s="577"/>
      <c r="H65" s="577"/>
      <c r="I65" s="577"/>
      <c r="J65" s="577"/>
      <c r="K65" s="577"/>
      <c r="L65" s="577"/>
      <c r="M65" s="577"/>
      <c r="N65" s="577"/>
      <c r="O65" s="577"/>
      <c r="P65" s="577"/>
      <c r="Q65" s="577"/>
      <c r="R65" s="577"/>
      <c r="S65" s="577"/>
      <c r="T65" s="577"/>
      <c r="U65" s="577"/>
      <c r="V65" s="577"/>
      <c r="W65" s="577"/>
      <c r="X65" s="577"/>
    </row>
    <row r="66" spans="3:24" ht="15">
      <c r="C66" s="577"/>
      <c r="D66" s="577"/>
      <c r="E66" s="578"/>
      <c r="F66" s="578"/>
      <c r="G66" s="577"/>
      <c r="H66" s="577"/>
      <c r="I66" s="577"/>
      <c r="J66" s="577"/>
      <c r="K66" s="577"/>
      <c r="L66" s="577"/>
      <c r="M66" s="577"/>
      <c r="N66" s="577"/>
      <c r="O66" s="577"/>
      <c r="P66" s="577"/>
      <c r="Q66" s="577"/>
      <c r="R66" s="577"/>
      <c r="S66" s="577"/>
      <c r="T66" s="577"/>
      <c r="U66" s="577"/>
      <c r="V66" s="577"/>
      <c r="W66" s="577"/>
      <c r="X66" s="577"/>
    </row>
    <row r="67" spans="3:24" ht="15">
      <c r="C67" s="577"/>
      <c r="D67" s="577"/>
      <c r="E67" s="578"/>
      <c r="F67" s="578"/>
      <c r="G67" s="577"/>
      <c r="H67" s="577"/>
      <c r="I67" s="577"/>
      <c r="J67" s="577"/>
      <c r="K67" s="577"/>
      <c r="L67" s="577"/>
      <c r="M67" s="577"/>
      <c r="N67" s="577"/>
      <c r="O67" s="577"/>
      <c r="P67" s="577"/>
      <c r="Q67" s="577"/>
      <c r="R67" s="577"/>
      <c r="S67" s="577"/>
      <c r="T67" s="577"/>
      <c r="U67" s="577"/>
      <c r="V67" s="577"/>
      <c r="W67" s="577"/>
      <c r="X67" s="577"/>
    </row>
    <row r="68" spans="3:24" ht="15">
      <c r="C68" s="577"/>
      <c r="D68" s="577"/>
      <c r="E68" s="578"/>
      <c r="F68" s="578"/>
      <c r="G68" s="577"/>
      <c r="H68" s="577"/>
      <c r="I68" s="577"/>
      <c r="J68" s="577"/>
      <c r="K68" s="577"/>
      <c r="L68" s="577"/>
      <c r="M68" s="577"/>
      <c r="N68" s="577"/>
      <c r="O68" s="577"/>
      <c r="P68" s="577"/>
      <c r="Q68" s="577"/>
      <c r="R68" s="577"/>
      <c r="S68" s="577"/>
      <c r="T68" s="577"/>
      <c r="U68" s="577"/>
      <c r="V68" s="577"/>
      <c r="W68" s="577"/>
      <c r="X68" s="577"/>
    </row>
    <row r="69" spans="3:24" ht="15">
      <c r="C69" s="577"/>
      <c r="D69" s="577"/>
      <c r="E69" s="578"/>
      <c r="F69" s="578"/>
      <c r="G69" s="577"/>
      <c r="H69" s="577"/>
      <c r="I69" s="577"/>
      <c r="J69" s="577"/>
      <c r="K69" s="577"/>
      <c r="L69" s="577"/>
      <c r="M69" s="577"/>
      <c r="N69" s="577"/>
      <c r="O69" s="577"/>
      <c r="P69" s="577"/>
      <c r="Q69" s="577"/>
      <c r="R69" s="577"/>
      <c r="S69" s="577"/>
      <c r="T69" s="577"/>
      <c r="U69" s="577"/>
      <c r="V69" s="577"/>
      <c r="W69" s="577"/>
      <c r="X69" s="577"/>
    </row>
    <row r="70" spans="3:24" ht="15">
      <c r="C70" s="577"/>
      <c r="D70" s="577"/>
      <c r="E70" s="578"/>
      <c r="F70" s="578"/>
      <c r="G70" s="577"/>
      <c r="H70" s="577"/>
      <c r="I70" s="577"/>
      <c r="J70" s="577"/>
      <c r="K70" s="577"/>
      <c r="L70" s="577"/>
      <c r="M70" s="577"/>
      <c r="N70" s="577"/>
      <c r="O70" s="577"/>
      <c r="P70" s="577"/>
      <c r="Q70" s="577"/>
      <c r="R70" s="577"/>
      <c r="S70" s="577"/>
      <c r="T70" s="577"/>
      <c r="U70" s="577"/>
      <c r="V70" s="577"/>
      <c r="W70" s="577"/>
      <c r="X70" s="577"/>
    </row>
    <row r="71" spans="3:24" ht="15">
      <c r="C71" s="577"/>
      <c r="D71" s="577"/>
      <c r="E71" s="578"/>
      <c r="F71" s="578"/>
      <c r="G71" s="577"/>
      <c r="H71" s="577"/>
      <c r="I71" s="577"/>
      <c r="J71" s="577"/>
      <c r="K71" s="577"/>
      <c r="L71" s="577"/>
      <c r="M71" s="577"/>
      <c r="N71" s="577"/>
      <c r="O71" s="577"/>
      <c r="P71" s="577"/>
      <c r="Q71" s="577"/>
      <c r="R71" s="577"/>
      <c r="S71" s="577"/>
      <c r="T71" s="577"/>
      <c r="U71" s="577"/>
      <c r="V71" s="577"/>
      <c r="W71" s="577"/>
      <c r="X71" s="577"/>
    </row>
    <row r="72" spans="3:24" ht="15">
      <c r="C72" s="577"/>
      <c r="D72" s="577"/>
      <c r="E72" s="578"/>
      <c r="F72" s="578"/>
      <c r="G72" s="577"/>
      <c r="H72" s="577"/>
      <c r="I72" s="577"/>
      <c r="J72" s="577"/>
      <c r="K72" s="577"/>
      <c r="L72" s="577"/>
      <c r="M72" s="577"/>
      <c r="N72" s="577"/>
      <c r="O72" s="577"/>
      <c r="P72" s="577"/>
      <c r="Q72" s="577"/>
      <c r="R72" s="577"/>
      <c r="S72" s="577"/>
      <c r="T72" s="577"/>
      <c r="U72" s="577"/>
      <c r="V72" s="577"/>
      <c r="W72" s="577"/>
      <c r="X72" s="577"/>
    </row>
    <row r="73" spans="3:24" ht="15">
      <c r="C73" s="577"/>
      <c r="D73" s="577"/>
      <c r="E73" s="578"/>
      <c r="F73" s="578"/>
      <c r="G73" s="577"/>
      <c r="H73" s="577"/>
      <c r="I73" s="577"/>
      <c r="J73" s="577"/>
      <c r="K73" s="577"/>
      <c r="L73" s="577"/>
      <c r="M73" s="577"/>
      <c r="N73" s="577"/>
      <c r="O73" s="577"/>
      <c r="P73" s="577"/>
      <c r="Q73" s="577"/>
      <c r="R73" s="577"/>
      <c r="S73" s="577"/>
      <c r="T73" s="577"/>
      <c r="U73" s="577"/>
      <c r="V73" s="577"/>
      <c r="W73" s="577"/>
      <c r="X73" s="577"/>
    </row>
    <row r="74" spans="3:24" ht="15">
      <c r="C74" s="577"/>
      <c r="D74" s="577"/>
      <c r="E74" s="578"/>
      <c r="F74" s="578"/>
      <c r="G74" s="577"/>
      <c r="H74" s="577"/>
      <c r="I74" s="577"/>
      <c r="J74" s="577"/>
      <c r="K74" s="577"/>
      <c r="L74" s="577"/>
      <c r="M74" s="577"/>
      <c r="N74" s="577"/>
      <c r="O74" s="577"/>
      <c r="P74" s="577"/>
      <c r="Q74" s="577"/>
      <c r="R74" s="577"/>
      <c r="S74" s="577"/>
      <c r="T74" s="577"/>
      <c r="U74" s="577"/>
      <c r="V74" s="577"/>
      <c r="W74" s="577"/>
      <c r="X74" s="577"/>
    </row>
    <row r="75" spans="3:24" ht="15">
      <c r="C75" s="577"/>
      <c r="D75" s="577"/>
      <c r="E75" s="578"/>
      <c r="F75" s="578"/>
      <c r="G75" s="577"/>
      <c r="H75" s="577"/>
      <c r="I75" s="577"/>
      <c r="J75" s="577"/>
      <c r="K75" s="577"/>
      <c r="L75" s="577"/>
      <c r="M75" s="577"/>
      <c r="N75" s="577"/>
      <c r="O75" s="577"/>
      <c r="P75" s="577"/>
      <c r="Q75" s="577"/>
      <c r="R75" s="577"/>
      <c r="S75" s="577"/>
      <c r="T75" s="577"/>
      <c r="U75" s="577"/>
      <c r="V75" s="577"/>
      <c r="W75" s="577"/>
      <c r="X75" s="577"/>
    </row>
    <row r="76" spans="3:24" ht="15">
      <c r="C76" s="577"/>
      <c r="D76" s="577"/>
      <c r="E76" s="578"/>
      <c r="F76" s="578"/>
      <c r="G76" s="577"/>
      <c r="H76" s="577"/>
      <c r="I76" s="577"/>
      <c r="J76" s="577"/>
      <c r="K76" s="577"/>
      <c r="L76" s="577"/>
      <c r="M76" s="577"/>
      <c r="N76" s="577"/>
      <c r="O76" s="577"/>
      <c r="P76" s="577"/>
      <c r="Q76" s="577"/>
      <c r="R76" s="577"/>
      <c r="S76" s="577"/>
      <c r="T76" s="577"/>
      <c r="U76" s="577"/>
      <c r="V76" s="577"/>
      <c r="W76" s="577"/>
      <c r="X76" s="577"/>
    </row>
    <row r="77" spans="3:24" ht="15">
      <c r="C77" s="577"/>
      <c r="D77" s="577"/>
      <c r="E77" s="578"/>
      <c r="F77" s="578"/>
      <c r="G77" s="577"/>
      <c r="H77" s="577"/>
      <c r="I77" s="577"/>
      <c r="J77" s="577"/>
      <c r="K77" s="577"/>
      <c r="L77" s="577"/>
      <c r="M77" s="577"/>
      <c r="N77" s="577"/>
      <c r="O77" s="577"/>
      <c r="P77" s="577"/>
      <c r="Q77" s="577"/>
      <c r="R77" s="577"/>
      <c r="S77" s="577"/>
      <c r="T77" s="577"/>
      <c r="U77" s="577"/>
      <c r="V77" s="577"/>
      <c r="W77" s="577"/>
      <c r="X77" s="577"/>
    </row>
    <row r="78" spans="3:24" ht="15">
      <c r="C78" s="577"/>
      <c r="D78" s="577"/>
      <c r="E78" s="578"/>
      <c r="F78" s="578"/>
      <c r="G78" s="577"/>
      <c r="H78" s="577"/>
      <c r="I78" s="577"/>
      <c r="J78" s="577"/>
      <c r="K78" s="577"/>
      <c r="L78" s="577"/>
      <c r="M78" s="577"/>
      <c r="N78" s="577"/>
      <c r="O78" s="577"/>
      <c r="P78" s="577"/>
      <c r="Q78" s="577"/>
      <c r="R78" s="577"/>
      <c r="S78" s="577"/>
      <c r="T78" s="577"/>
      <c r="U78" s="577"/>
      <c r="V78" s="577"/>
      <c r="W78" s="577"/>
      <c r="X78" s="577"/>
    </row>
    <row r="79" spans="3:24" ht="15">
      <c r="C79" s="577"/>
      <c r="D79" s="577"/>
      <c r="E79" s="578"/>
      <c r="F79" s="578"/>
      <c r="G79" s="577"/>
      <c r="H79" s="577"/>
      <c r="I79" s="577"/>
      <c r="J79" s="577"/>
      <c r="K79" s="577"/>
      <c r="L79" s="577"/>
      <c r="M79" s="577"/>
      <c r="N79" s="577"/>
      <c r="O79" s="577"/>
      <c r="P79" s="577"/>
      <c r="Q79" s="577"/>
      <c r="R79" s="577"/>
      <c r="S79" s="577"/>
      <c r="T79" s="577"/>
      <c r="U79" s="577"/>
      <c r="V79" s="577"/>
      <c r="W79" s="577"/>
      <c r="X79" s="577"/>
    </row>
    <row r="80" spans="3:24" ht="15">
      <c r="C80" s="577"/>
      <c r="D80" s="577"/>
      <c r="E80" s="578"/>
      <c r="F80" s="578"/>
      <c r="G80" s="577"/>
      <c r="H80" s="577"/>
      <c r="I80" s="577"/>
      <c r="J80" s="577"/>
      <c r="K80" s="577"/>
      <c r="L80" s="577"/>
      <c r="M80" s="577"/>
      <c r="N80" s="577"/>
      <c r="O80" s="577"/>
      <c r="P80" s="577"/>
      <c r="Q80" s="577"/>
      <c r="R80" s="577"/>
      <c r="S80" s="577"/>
      <c r="T80" s="577"/>
      <c r="U80" s="577"/>
      <c r="V80" s="577"/>
      <c r="W80" s="577"/>
      <c r="X80" s="577"/>
    </row>
    <row r="81" spans="3:24" ht="15">
      <c r="C81" s="577"/>
      <c r="D81" s="577"/>
      <c r="E81" s="578"/>
      <c r="F81" s="578"/>
      <c r="G81" s="577"/>
      <c r="H81" s="577"/>
      <c r="I81" s="577"/>
      <c r="J81" s="577"/>
      <c r="K81" s="577"/>
      <c r="L81" s="577"/>
      <c r="M81" s="577"/>
      <c r="N81" s="577"/>
      <c r="O81" s="577"/>
      <c r="P81" s="577"/>
      <c r="Q81" s="577"/>
      <c r="R81" s="577"/>
      <c r="S81" s="577"/>
      <c r="T81" s="577"/>
      <c r="U81" s="577"/>
      <c r="V81" s="577"/>
      <c r="W81" s="577"/>
      <c r="X81" s="577"/>
    </row>
    <row r="82" spans="3:24" ht="15">
      <c r="C82" s="577"/>
      <c r="D82" s="577"/>
      <c r="E82" s="578"/>
      <c r="F82" s="578"/>
      <c r="G82" s="577"/>
      <c r="H82" s="577"/>
      <c r="I82" s="577"/>
      <c r="J82" s="577"/>
      <c r="K82" s="577"/>
      <c r="L82" s="577"/>
      <c r="M82" s="577"/>
      <c r="N82" s="577"/>
      <c r="O82" s="577"/>
      <c r="P82" s="577"/>
      <c r="Q82" s="577"/>
      <c r="R82" s="577"/>
      <c r="S82" s="577"/>
      <c r="T82" s="577"/>
      <c r="U82" s="577"/>
      <c r="V82" s="577"/>
      <c r="W82" s="577"/>
      <c r="X82" s="577"/>
    </row>
    <row r="83" spans="3:24" ht="15">
      <c r="C83" s="577"/>
      <c r="D83" s="577"/>
      <c r="E83" s="578"/>
      <c r="F83" s="578"/>
      <c r="G83" s="577"/>
      <c r="H83" s="577"/>
      <c r="I83" s="577"/>
      <c r="J83" s="577"/>
      <c r="K83" s="577"/>
      <c r="L83" s="577"/>
      <c r="M83" s="577"/>
      <c r="N83" s="577"/>
      <c r="O83" s="577"/>
      <c r="P83" s="577"/>
      <c r="Q83" s="577"/>
      <c r="R83" s="577"/>
      <c r="S83" s="577"/>
      <c r="T83" s="577"/>
      <c r="U83" s="577"/>
      <c r="V83" s="577"/>
      <c r="W83" s="577"/>
      <c r="X83" s="577"/>
    </row>
    <row r="84" spans="3:24" ht="15">
      <c r="C84" s="577"/>
      <c r="D84" s="577"/>
      <c r="E84" s="578"/>
      <c r="F84" s="578"/>
      <c r="G84" s="577"/>
      <c r="H84" s="577"/>
      <c r="I84" s="577"/>
      <c r="J84" s="577"/>
      <c r="K84" s="577"/>
      <c r="L84" s="577"/>
      <c r="M84" s="577"/>
      <c r="N84" s="577"/>
      <c r="O84" s="577"/>
      <c r="P84" s="577"/>
      <c r="Q84" s="577"/>
      <c r="R84" s="577"/>
      <c r="S84" s="577"/>
      <c r="T84" s="577"/>
      <c r="U84" s="577"/>
      <c r="V84" s="577"/>
      <c r="W84" s="577"/>
      <c r="X84" s="577"/>
    </row>
    <row r="85" spans="3:24" ht="15">
      <c r="C85" s="577"/>
      <c r="D85" s="577"/>
      <c r="E85" s="578"/>
      <c r="F85" s="578"/>
      <c r="G85" s="577"/>
      <c r="H85" s="577"/>
      <c r="I85" s="577"/>
      <c r="J85" s="577"/>
      <c r="K85" s="577"/>
      <c r="L85" s="577"/>
      <c r="M85" s="577"/>
      <c r="N85" s="577"/>
      <c r="O85" s="577"/>
      <c r="P85" s="577"/>
      <c r="Q85" s="577"/>
      <c r="R85" s="577"/>
      <c r="S85" s="577"/>
      <c r="T85" s="577"/>
      <c r="U85" s="577"/>
      <c r="V85" s="577"/>
      <c r="W85" s="577"/>
      <c r="X85" s="577"/>
    </row>
    <row r="86" spans="3:24" ht="15">
      <c r="C86" s="577"/>
      <c r="D86" s="577"/>
      <c r="E86" s="578"/>
      <c r="F86" s="578"/>
      <c r="G86" s="577"/>
      <c r="H86" s="577"/>
      <c r="I86" s="577"/>
      <c r="J86" s="577"/>
      <c r="K86" s="577"/>
      <c r="L86" s="577"/>
      <c r="M86" s="577"/>
      <c r="N86" s="577"/>
      <c r="O86" s="577"/>
      <c r="P86" s="577"/>
      <c r="Q86" s="577"/>
      <c r="R86" s="577"/>
      <c r="S86" s="577"/>
      <c r="T86" s="577"/>
      <c r="U86" s="577"/>
      <c r="V86" s="577"/>
      <c r="W86" s="577"/>
      <c r="X86" s="577"/>
    </row>
    <row r="87" spans="3:24" ht="15">
      <c r="C87" s="577"/>
      <c r="D87" s="577"/>
      <c r="E87" s="578"/>
      <c r="F87" s="578"/>
      <c r="G87" s="577"/>
      <c r="H87" s="577"/>
      <c r="I87" s="577"/>
      <c r="J87" s="577"/>
      <c r="K87" s="577"/>
      <c r="L87" s="577"/>
      <c r="M87" s="577"/>
      <c r="N87" s="577"/>
      <c r="O87" s="577"/>
      <c r="P87" s="577"/>
      <c r="Q87" s="577"/>
      <c r="R87" s="577"/>
      <c r="S87" s="577"/>
      <c r="T87" s="577"/>
      <c r="U87" s="577"/>
      <c r="V87" s="577"/>
      <c r="W87" s="577"/>
      <c r="X87" s="577"/>
    </row>
    <row r="88" spans="3:24" ht="15">
      <c r="C88" s="577"/>
      <c r="D88" s="577"/>
      <c r="E88" s="578"/>
      <c r="F88" s="578"/>
      <c r="G88" s="577"/>
      <c r="H88" s="577"/>
      <c r="I88" s="577"/>
      <c r="J88" s="577"/>
      <c r="K88" s="577"/>
      <c r="L88" s="577"/>
      <c r="M88" s="577"/>
      <c r="N88" s="577"/>
      <c r="O88" s="577"/>
      <c r="P88" s="577"/>
      <c r="Q88" s="577"/>
      <c r="R88" s="577"/>
      <c r="S88" s="577"/>
      <c r="T88" s="577"/>
      <c r="U88" s="577"/>
      <c r="V88" s="577"/>
      <c r="W88" s="577"/>
      <c r="X88" s="577"/>
    </row>
    <row r="89" spans="3:24" ht="15">
      <c r="C89" s="577"/>
      <c r="D89" s="577"/>
      <c r="E89" s="578"/>
      <c r="F89" s="578"/>
      <c r="G89" s="577"/>
      <c r="H89" s="577"/>
      <c r="I89" s="577"/>
      <c r="J89" s="577"/>
      <c r="K89" s="577"/>
      <c r="L89" s="577"/>
      <c r="M89" s="577"/>
      <c r="N89" s="577"/>
      <c r="O89" s="577"/>
      <c r="P89" s="577"/>
      <c r="Q89" s="577"/>
      <c r="R89" s="577"/>
      <c r="S89" s="577"/>
      <c r="T89" s="577"/>
      <c r="U89" s="577"/>
      <c r="V89" s="577"/>
      <c r="W89" s="577"/>
      <c r="X89" s="577"/>
    </row>
    <row r="90" spans="3:24" ht="15">
      <c r="C90" s="577"/>
      <c r="D90" s="577"/>
      <c r="E90" s="578"/>
      <c r="F90" s="578"/>
      <c r="G90" s="577"/>
      <c r="H90" s="577"/>
      <c r="I90" s="577"/>
      <c r="J90" s="577"/>
      <c r="K90" s="577"/>
      <c r="L90" s="577"/>
      <c r="M90" s="577"/>
      <c r="N90" s="577"/>
      <c r="O90" s="577"/>
      <c r="P90" s="577"/>
      <c r="Q90" s="577"/>
      <c r="R90" s="577"/>
      <c r="S90" s="577"/>
      <c r="T90" s="577"/>
      <c r="U90" s="577"/>
      <c r="V90" s="577"/>
      <c r="W90" s="577"/>
      <c r="X90" s="577"/>
    </row>
    <row r="91" spans="3:24" ht="15">
      <c r="C91" s="577"/>
      <c r="D91" s="577"/>
      <c r="E91" s="578"/>
      <c r="F91" s="578"/>
      <c r="G91" s="577"/>
      <c r="H91" s="577"/>
      <c r="I91" s="577"/>
      <c r="J91" s="577"/>
      <c r="K91" s="577"/>
      <c r="L91" s="577"/>
      <c r="M91" s="577"/>
      <c r="N91" s="577"/>
      <c r="O91" s="577"/>
      <c r="P91" s="577"/>
      <c r="Q91" s="577"/>
      <c r="R91" s="577"/>
      <c r="S91" s="577"/>
      <c r="T91" s="577"/>
      <c r="U91" s="577"/>
      <c r="V91" s="577"/>
      <c r="W91" s="577"/>
      <c r="X91" s="577"/>
    </row>
    <row r="92" spans="3:24" ht="15">
      <c r="C92" s="577"/>
      <c r="D92" s="577"/>
      <c r="E92" s="578"/>
      <c r="F92" s="578"/>
      <c r="G92" s="577"/>
      <c r="H92" s="577"/>
      <c r="I92" s="577"/>
      <c r="J92" s="577"/>
      <c r="K92" s="577"/>
      <c r="L92" s="577"/>
      <c r="M92" s="577"/>
      <c r="N92" s="577"/>
      <c r="O92" s="577"/>
      <c r="P92" s="577"/>
      <c r="Q92" s="577"/>
      <c r="R92" s="577"/>
      <c r="S92" s="577"/>
      <c r="T92" s="577"/>
      <c r="U92" s="577"/>
      <c r="V92" s="577"/>
      <c r="W92" s="577"/>
      <c r="X92" s="577"/>
    </row>
    <row r="93" spans="3:24" ht="15">
      <c r="C93" s="577"/>
      <c r="D93" s="577"/>
      <c r="E93" s="578"/>
      <c r="F93" s="578"/>
      <c r="G93" s="577"/>
      <c r="H93" s="577"/>
      <c r="I93" s="577"/>
      <c r="J93" s="577"/>
      <c r="K93" s="577"/>
      <c r="L93" s="577"/>
      <c r="M93" s="577"/>
      <c r="N93" s="577"/>
      <c r="O93" s="577"/>
      <c r="P93" s="577"/>
      <c r="Q93" s="577"/>
      <c r="R93" s="577"/>
      <c r="S93" s="577"/>
      <c r="T93" s="577"/>
      <c r="U93" s="577"/>
      <c r="V93" s="577"/>
      <c r="W93" s="577"/>
      <c r="X93" s="577"/>
    </row>
    <row r="94" spans="3:24" ht="15">
      <c r="C94" s="577"/>
      <c r="D94" s="577"/>
      <c r="E94" s="578"/>
      <c r="F94" s="578"/>
      <c r="G94" s="577"/>
      <c r="H94" s="577"/>
      <c r="I94" s="577"/>
      <c r="J94" s="577"/>
      <c r="K94" s="577"/>
      <c r="L94" s="577"/>
      <c r="M94" s="577"/>
      <c r="N94" s="577"/>
      <c r="O94" s="577"/>
      <c r="P94" s="577"/>
      <c r="Q94" s="577"/>
      <c r="R94" s="577"/>
      <c r="S94" s="577"/>
      <c r="T94" s="577"/>
      <c r="U94" s="577"/>
      <c r="V94" s="577"/>
      <c r="W94" s="577"/>
      <c r="X94" s="577"/>
    </row>
    <row r="95" spans="3:24" ht="15">
      <c r="C95" s="577"/>
      <c r="D95" s="577"/>
      <c r="E95" s="578"/>
      <c r="F95" s="578"/>
      <c r="G95" s="577"/>
      <c r="H95" s="577"/>
      <c r="I95" s="577"/>
      <c r="J95" s="577"/>
      <c r="K95" s="577"/>
      <c r="L95" s="577"/>
      <c r="M95" s="577"/>
      <c r="N95" s="577"/>
      <c r="O95" s="577"/>
      <c r="P95" s="577"/>
      <c r="Q95" s="577"/>
      <c r="R95" s="577"/>
      <c r="S95" s="577"/>
      <c r="T95" s="577"/>
      <c r="U95" s="577"/>
      <c r="V95" s="577"/>
      <c r="W95" s="577"/>
      <c r="X95" s="577"/>
    </row>
    <row r="96" spans="3:24" ht="15">
      <c r="C96" s="577"/>
      <c r="D96" s="577"/>
      <c r="E96" s="578"/>
      <c r="F96" s="578"/>
      <c r="G96" s="577"/>
      <c r="H96" s="577"/>
      <c r="I96" s="577"/>
      <c r="J96" s="577"/>
      <c r="K96" s="577"/>
      <c r="L96" s="577"/>
      <c r="M96" s="577"/>
      <c r="N96" s="577"/>
      <c r="O96" s="577"/>
      <c r="P96" s="577"/>
      <c r="Q96" s="577"/>
      <c r="R96" s="577"/>
      <c r="S96" s="577"/>
      <c r="T96" s="577"/>
      <c r="U96" s="577"/>
      <c r="V96" s="577"/>
      <c r="W96" s="577"/>
      <c r="X96" s="577"/>
    </row>
    <row r="97" spans="3:24" ht="15">
      <c r="C97" s="577"/>
      <c r="D97" s="577"/>
      <c r="E97" s="578"/>
      <c r="F97" s="578"/>
      <c r="G97" s="577"/>
      <c r="H97" s="577"/>
      <c r="I97" s="577"/>
      <c r="J97" s="577"/>
      <c r="K97" s="577"/>
      <c r="L97" s="577"/>
      <c r="M97" s="577"/>
      <c r="N97" s="577"/>
      <c r="O97" s="577"/>
      <c r="P97" s="577"/>
      <c r="Q97" s="577"/>
      <c r="R97" s="577"/>
      <c r="S97" s="577"/>
      <c r="T97" s="577"/>
      <c r="U97" s="577"/>
      <c r="V97" s="577"/>
      <c r="W97" s="577"/>
      <c r="X97" s="577"/>
    </row>
    <row r="98" spans="3:24" ht="15">
      <c r="C98" s="577"/>
      <c r="D98" s="577"/>
      <c r="E98" s="578"/>
      <c r="F98" s="578"/>
      <c r="G98" s="577"/>
      <c r="H98" s="577"/>
      <c r="I98" s="577"/>
      <c r="J98" s="577"/>
      <c r="K98" s="577"/>
      <c r="L98" s="577"/>
      <c r="M98" s="577"/>
      <c r="N98" s="577"/>
      <c r="O98" s="577"/>
      <c r="P98" s="577"/>
      <c r="Q98" s="577"/>
      <c r="R98" s="577"/>
      <c r="S98" s="577"/>
      <c r="T98" s="577"/>
      <c r="U98" s="577"/>
      <c r="V98" s="577"/>
      <c r="W98" s="577"/>
      <c r="X98" s="577"/>
    </row>
    <row r="99" spans="3:24" ht="15">
      <c r="C99" s="577"/>
      <c r="D99" s="577"/>
      <c r="E99" s="578"/>
      <c r="F99" s="578"/>
      <c r="G99" s="577"/>
      <c r="H99" s="577"/>
      <c r="I99" s="577"/>
      <c r="J99" s="577"/>
      <c r="K99" s="577"/>
      <c r="L99" s="577"/>
      <c r="M99" s="577"/>
      <c r="N99" s="577"/>
      <c r="O99" s="577"/>
      <c r="P99" s="577"/>
      <c r="Q99" s="577"/>
      <c r="R99" s="577"/>
      <c r="S99" s="577"/>
      <c r="T99" s="577"/>
      <c r="U99" s="577"/>
      <c r="V99" s="577"/>
      <c r="W99" s="577"/>
      <c r="X99" s="577"/>
    </row>
    <row r="100" spans="3:24" ht="15">
      <c r="C100" s="577"/>
      <c r="D100" s="577"/>
      <c r="E100" s="578"/>
      <c r="F100" s="578"/>
      <c r="G100" s="577"/>
      <c r="H100" s="577"/>
      <c r="I100" s="577"/>
      <c r="J100" s="577"/>
      <c r="K100" s="577"/>
      <c r="L100" s="577"/>
      <c r="M100" s="577"/>
      <c r="N100" s="577"/>
      <c r="O100" s="577"/>
      <c r="P100" s="577"/>
      <c r="Q100" s="577"/>
      <c r="R100" s="577"/>
      <c r="S100" s="577"/>
      <c r="T100" s="577"/>
      <c r="U100" s="577"/>
      <c r="V100" s="577"/>
      <c r="W100" s="577"/>
      <c r="X100" s="577"/>
    </row>
    <row r="101" spans="3:24" ht="15">
      <c r="C101" s="577"/>
      <c r="D101" s="577"/>
      <c r="E101" s="578"/>
      <c r="F101" s="578"/>
      <c r="G101" s="577"/>
      <c r="H101" s="577"/>
      <c r="I101" s="577"/>
      <c r="J101" s="577"/>
      <c r="K101" s="577"/>
      <c r="L101" s="577"/>
      <c r="M101" s="577"/>
      <c r="N101" s="577"/>
      <c r="O101" s="577"/>
      <c r="P101" s="577"/>
      <c r="Q101" s="577"/>
      <c r="R101" s="577"/>
      <c r="S101" s="577"/>
      <c r="T101" s="577"/>
      <c r="U101" s="577"/>
      <c r="V101" s="577"/>
      <c r="W101" s="577"/>
      <c r="X101" s="577"/>
    </row>
    <row r="102" spans="3:24" ht="15">
      <c r="C102" s="577"/>
      <c r="D102" s="577"/>
      <c r="E102" s="578"/>
      <c r="F102" s="578"/>
      <c r="G102" s="577"/>
      <c r="H102" s="577"/>
      <c r="I102" s="577"/>
      <c r="J102" s="577"/>
      <c r="K102" s="577"/>
      <c r="L102" s="577"/>
      <c r="M102" s="577"/>
      <c r="N102" s="577"/>
      <c r="O102" s="577"/>
      <c r="P102" s="577"/>
      <c r="Q102" s="577"/>
      <c r="R102" s="577"/>
      <c r="S102" s="577"/>
      <c r="T102" s="577"/>
      <c r="U102" s="577"/>
      <c r="V102" s="577"/>
      <c r="W102" s="577"/>
      <c r="X102" s="577"/>
    </row>
    <row r="103" spans="3:24" ht="15">
      <c r="C103" s="577"/>
      <c r="D103" s="577"/>
      <c r="E103" s="578"/>
      <c r="F103" s="578"/>
      <c r="G103" s="577"/>
      <c r="H103" s="577"/>
      <c r="I103" s="577"/>
      <c r="J103" s="577"/>
      <c r="K103" s="577"/>
      <c r="L103" s="577"/>
      <c r="M103" s="577"/>
      <c r="N103" s="577"/>
      <c r="O103" s="577"/>
      <c r="P103" s="577"/>
      <c r="Q103" s="577"/>
      <c r="R103" s="577"/>
      <c r="S103" s="577"/>
      <c r="T103" s="577"/>
      <c r="U103" s="577"/>
      <c r="V103" s="577"/>
      <c r="W103" s="577"/>
      <c r="X103" s="577"/>
    </row>
    <row r="104" spans="3:24" ht="15">
      <c r="C104" s="577"/>
      <c r="D104" s="577"/>
      <c r="E104" s="578"/>
      <c r="F104" s="578"/>
      <c r="G104" s="577"/>
      <c r="H104" s="577"/>
      <c r="I104" s="577"/>
      <c r="J104" s="577"/>
      <c r="K104" s="577"/>
      <c r="L104" s="577"/>
      <c r="M104" s="577"/>
      <c r="N104" s="577"/>
      <c r="O104" s="577"/>
      <c r="P104" s="577"/>
      <c r="Q104" s="577"/>
      <c r="R104" s="577"/>
      <c r="S104" s="577"/>
      <c r="T104" s="577"/>
      <c r="U104" s="577"/>
      <c r="V104" s="577"/>
      <c r="W104" s="577"/>
      <c r="X104" s="577"/>
    </row>
    <row r="105" spans="3:24" ht="15">
      <c r="C105" s="577"/>
      <c r="D105" s="577"/>
      <c r="E105" s="578"/>
      <c r="F105" s="578"/>
      <c r="G105" s="577"/>
      <c r="H105" s="577"/>
      <c r="I105" s="577"/>
      <c r="J105" s="577"/>
      <c r="K105" s="577"/>
      <c r="L105" s="577"/>
      <c r="M105" s="577"/>
      <c r="N105" s="577"/>
      <c r="O105" s="577"/>
      <c r="P105" s="577"/>
      <c r="Q105" s="577"/>
      <c r="R105" s="577"/>
      <c r="S105" s="577"/>
      <c r="T105" s="577"/>
      <c r="U105" s="577"/>
      <c r="V105" s="577"/>
      <c r="W105" s="577"/>
      <c r="X105" s="577"/>
    </row>
    <row r="106" spans="3:24" ht="15">
      <c r="C106" s="577"/>
      <c r="D106" s="577"/>
      <c r="E106" s="578"/>
      <c r="F106" s="578"/>
      <c r="G106" s="577"/>
      <c r="H106" s="577"/>
      <c r="I106" s="577"/>
      <c r="J106" s="577"/>
      <c r="K106" s="577"/>
      <c r="L106" s="577"/>
      <c r="M106" s="577"/>
      <c r="N106" s="577"/>
      <c r="O106" s="577"/>
      <c r="P106" s="577"/>
      <c r="Q106" s="577"/>
      <c r="R106" s="577"/>
      <c r="S106" s="577"/>
      <c r="T106" s="577"/>
      <c r="U106" s="577"/>
      <c r="V106" s="577"/>
      <c r="W106" s="577"/>
      <c r="X106" s="577"/>
    </row>
    <row r="107" spans="3:24" ht="15">
      <c r="C107" s="577"/>
      <c r="D107" s="577"/>
      <c r="E107" s="578"/>
      <c r="F107" s="578"/>
      <c r="G107" s="577"/>
      <c r="H107" s="577"/>
      <c r="I107" s="577"/>
      <c r="J107" s="577"/>
      <c r="K107" s="577"/>
      <c r="L107" s="577"/>
      <c r="M107" s="577"/>
      <c r="N107" s="577"/>
      <c r="O107" s="577"/>
      <c r="P107" s="577"/>
      <c r="Q107" s="577"/>
      <c r="R107" s="577"/>
      <c r="S107" s="577"/>
      <c r="T107" s="577"/>
      <c r="U107" s="577"/>
      <c r="V107" s="577"/>
      <c r="W107" s="577"/>
      <c r="X107" s="577"/>
    </row>
    <row r="108" spans="3:24" ht="15">
      <c r="C108" s="577"/>
      <c r="D108" s="577"/>
      <c r="E108" s="578"/>
      <c r="F108" s="578"/>
      <c r="G108" s="577"/>
      <c r="H108" s="577"/>
      <c r="I108" s="577"/>
      <c r="J108" s="577"/>
      <c r="K108" s="577"/>
      <c r="L108" s="577"/>
      <c r="M108" s="577"/>
      <c r="N108" s="577"/>
      <c r="O108" s="577"/>
      <c r="P108" s="577"/>
      <c r="Q108" s="577"/>
      <c r="R108" s="577"/>
      <c r="S108" s="577"/>
      <c r="T108" s="577"/>
      <c r="U108" s="577"/>
      <c r="V108" s="577"/>
      <c r="W108" s="577"/>
      <c r="X108" s="577"/>
    </row>
    <row r="109" spans="3:24" ht="15">
      <c r="C109" s="577"/>
      <c r="D109" s="577"/>
      <c r="E109" s="578"/>
      <c r="F109" s="578"/>
      <c r="G109" s="577"/>
      <c r="H109" s="577"/>
      <c r="I109" s="577"/>
      <c r="J109" s="577"/>
      <c r="K109" s="577"/>
      <c r="L109" s="577"/>
      <c r="M109" s="577"/>
      <c r="N109" s="577"/>
      <c r="O109" s="577"/>
      <c r="P109" s="577"/>
      <c r="Q109" s="577"/>
      <c r="R109" s="577"/>
      <c r="S109" s="577"/>
      <c r="T109" s="577"/>
      <c r="U109" s="577"/>
      <c r="V109" s="577"/>
      <c r="W109" s="577"/>
      <c r="X109" s="577"/>
    </row>
    <row r="110" spans="3:24" ht="15">
      <c r="C110" s="577"/>
      <c r="D110" s="577"/>
      <c r="E110" s="578"/>
      <c r="F110" s="578"/>
      <c r="G110" s="577"/>
      <c r="H110" s="577"/>
      <c r="I110" s="577"/>
      <c r="J110" s="577"/>
      <c r="K110" s="577"/>
      <c r="L110" s="577"/>
      <c r="M110" s="577"/>
      <c r="N110" s="577"/>
      <c r="O110" s="577"/>
      <c r="P110" s="577"/>
      <c r="Q110" s="577"/>
      <c r="R110" s="577"/>
      <c r="S110" s="577"/>
      <c r="T110" s="577"/>
      <c r="U110" s="577"/>
      <c r="V110" s="577"/>
      <c r="W110" s="577"/>
      <c r="X110" s="577"/>
    </row>
    <row r="111" spans="3:24" ht="15">
      <c r="C111" s="577"/>
      <c r="D111" s="577"/>
      <c r="E111" s="578"/>
      <c r="F111" s="578"/>
      <c r="G111" s="577"/>
      <c r="H111" s="577"/>
      <c r="I111" s="577"/>
      <c r="J111" s="577"/>
      <c r="K111" s="577"/>
      <c r="L111" s="577"/>
      <c r="M111" s="577"/>
      <c r="N111" s="577"/>
      <c r="O111" s="577"/>
      <c r="P111" s="577"/>
      <c r="Q111" s="577"/>
      <c r="R111" s="577"/>
      <c r="S111" s="577"/>
      <c r="T111" s="577"/>
      <c r="U111" s="577"/>
      <c r="V111" s="577"/>
      <c r="W111" s="577"/>
      <c r="X111" s="577"/>
    </row>
    <row r="112" spans="3:24" ht="15">
      <c r="C112" s="577"/>
      <c r="D112" s="577"/>
      <c r="E112" s="578"/>
      <c r="F112" s="578"/>
      <c r="G112" s="577"/>
      <c r="H112" s="577"/>
      <c r="I112" s="577"/>
      <c r="J112" s="577"/>
      <c r="K112" s="577"/>
      <c r="L112" s="577"/>
      <c r="M112" s="577"/>
      <c r="N112" s="577"/>
      <c r="O112" s="577"/>
      <c r="P112" s="577"/>
      <c r="Q112" s="577"/>
      <c r="R112" s="577"/>
      <c r="S112" s="577"/>
      <c r="T112" s="577"/>
      <c r="U112" s="577"/>
      <c r="V112" s="577"/>
      <c r="W112" s="577"/>
      <c r="X112" s="577"/>
    </row>
    <row r="113" spans="3:24" ht="15">
      <c r="C113" s="577"/>
      <c r="D113" s="577"/>
      <c r="E113" s="578"/>
      <c r="F113" s="578"/>
      <c r="G113" s="577"/>
      <c r="H113" s="577"/>
      <c r="I113" s="577"/>
      <c r="J113" s="577"/>
      <c r="K113" s="577"/>
      <c r="L113" s="577"/>
      <c r="M113" s="577"/>
      <c r="N113" s="577"/>
      <c r="O113" s="577"/>
      <c r="P113" s="577"/>
      <c r="Q113" s="577"/>
      <c r="R113" s="577"/>
      <c r="S113" s="577"/>
      <c r="T113" s="577"/>
      <c r="U113" s="577"/>
      <c r="V113" s="577"/>
      <c r="W113" s="577"/>
      <c r="X113" s="577"/>
    </row>
    <row r="114" spans="3:24" ht="15">
      <c r="C114" s="577"/>
      <c r="D114" s="577"/>
      <c r="E114" s="578"/>
      <c r="F114" s="578"/>
      <c r="G114" s="577"/>
      <c r="H114" s="577"/>
      <c r="I114" s="577"/>
      <c r="J114" s="577"/>
      <c r="K114" s="577"/>
      <c r="L114" s="577"/>
      <c r="M114" s="577"/>
      <c r="N114" s="577"/>
      <c r="O114" s="577"/>
      <c r="P114" s="577"/>
      <c r="Q114" s="577"/>
      <c r="R114" s="577"/>
      <c r="S114" s="577"/>
      <c r="T114" s="577"/>
      <c r="U114" s="577"/>
      <c r="V114" s="577"/>
      <c r="W114" s="577"/>
      <c r="X114" s="577"/>
    </row>
    <row r="115" spans="3:24" ht="15">
      <c r="C115" s="577"/>
      <c r="D115" s="577"/>
      <c r="E115" s="578"/>
      <c r="F115" s="578"/>
      <c r="G115" s="577"/>
      <c r="H115" s="577"/>
      <c r="I115" s="577"/>
      <c r="J115" s="577"/>
      <c r="K115" s="577"/>
      <c r="L115" s="577"/>
      <c r="M115" s="577"/>
      <c r="N115" s="577"/>
      <c r="O115" s="577"/>
      <c r="P115" s="577"/>
      <c r="Q115" s="577"/>
      <c r="R115" s="577"/>
      <c r="S115" s="577"/>
      <c r="T115" s="577"/>
      <c r="U115" s="577"/>
      <c r="V115" s="577"/>
      <c r="W115" s="577"/>
      <c r="X115" s="577"/>
    </row>
    <row r="116" spans="3:24" ht="15">
      <c r="C116" s="577"/>
      <c r="D116" s="577"/>
      <c r="E116" s="578"/>
      <c r="F116" s="578"/>
      <c r="G116" s="577"/>
      <c r="H116" s="577"/>
      <c r="I116" s="577"/>
      <c r="J116" s="577"/>
      <c r="K116" s="577"/>
      <c r="L116" s="577"/>
      <c r="M116" s="577"/>
      <c r="N116" s="577"/>
      <c r="O116" s="577"/>
      <c r="P116" s="577"/>
      <c r="Q116" s="577"/>
      <c r="R116" s="577"/>
      <c r="S116" s="577"/>
      <c r="T116" s="577"/>
      <c r="U116" s="577"/>
      <c r="V116" s="577"/>
      <c r="W116" s="577"/>
      <c r="X116" s="577"/>
    </row>
  </sheetData>
  <sheetProtection sheet="1"/>
  <mergeCells count="6">
    <mergeCell ref="C5:J5"/>
    <mergeCell ref="C6:J6"/>
    <mergeCell ref="C7:J7"/>
    <mergeCell ref="C8:J8"/>
    <mergeCell ref="E11:J11"/>
    <mergeCell ref="C12:C13"/>
  </mergeCells>
  <conditionalFormatting sqref="D22:J22">
    <cfRule type="cellIs" priority="1" dxfId="4" operator="greaterThan" stopIfTrue="1">
      <formula>0.1</formula>
    </cfRule>
    <cfRule type="cellIs" priority="2" dxfId="5" operator="greaterThan" stopIfTrue="1">
      <formula>0.1</formula>
    </cfRule>
  </conditionalFormatting>
  <dataValidations count="2">
    <dataValidation type="decimal" allowBlank="1" showInputMessage="1" showErrorMessage="1" sqref="J14 E14 H14 F14 I14 G14">
      <formula1>0</formula1>
      <formula2>100</formula2>
    </dataValidation>
    <dataValidation type="decimal" allowBlank="1" showInputMessage="1" showErrorMessage="1" error="Value must be between 0 and 100%" sqref="E15:J21">
      <formula1>0</formula1>
      <formula2>100</formula2>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tabColor theme="6" tint="0.39998000860214233"/>
  </sheetPr>
  <dimension ref="B1:T27"/>
  <sheetViews>
    <sheetView zoomScalePageLayoutView="0" workbookViewId="0" topLeftCell="A1">
      <selection activeCell="A1" sqref="A1"/>
    </sheetView>
  </sheetViews>
  <sheetFormatPr defaultColWidth="9.140625" defaultRowHeight="24" customHeight="1"/>
  <cols>
    <col min="1" max="1" width="6.57421875" style="22" customWidth="1"/>
    <col min="2" max="2" width="20.28125" style="22" customWidth="1"/>
    <col min="3" max="3" width="4.421875" style="22" customWidth="1"/>
    <col min="4" max="4" width="42.8515625" style="22" customWidth="1"/>
    <col min="5" max="5" width="16.57421875" style="22" customWidth="1"/>
    <col min="6" max="6" width="26.421875" style="22" customWidth="1"/>
    <col min="7" max="7" width="15.140625" style="22" customWidth="1"/>
    <col min="8" max="8" width="4.8515625" style="22" customWidth="1"/>
    <col min="9" max="9" width="2.140625" style="22" customWidth="1"/>
    <col min="10" max="10" width="5.7109375" style="22" customWidth="1"/>
    <col min="11" max="11" width="9.140625" style="22" customWidth="1"/>
    <col min="12" max="12" width="17.140625" style="22" customWidth="1"/>
    <col min="13" max="13" width="9.140625" style="22" customWidth="1"/>
    <col min="14" max="14" width="9.00390625" style="22" customWidth="1"/>
    <col min="15" max="15" width="6.8515625" style="22" customWidth="1"/>
    <col min="16" max="16" width="5.00390625" style="22" customWidth="1"/>
    <col min="17" max="16384" width="9.140625" style="22" customWidth="1"/>
  </cols>
  <sheetData>
    <row r="1" spans="2:6" s="44" customFormat="1" ht="42" customHeight="1">
      <c r="B1" s="41"/>
      <c r="C1" s="42"/>
      <c r="D1" s="43"/>
      <c r="E1" s="42"/>
      <c r="F1" s="42"/>
    </row>
    <row r="2" spans="2:6" s="44" customFormat="1" ht="14.25" customHeight="1">
      <c r="B2" s="41"/>
      <c r="C2" s="607" t="s">
        <v>297</v>
      </c>
      <c r="D2" s="43"/>
      <c r="E2" s="42"/>
      <c r="F2" s="42"/>
    </row>
    <row r="3" spans="3:6" s="678" customFormat="1" ht="24.75" customHeight="1">
      <c r="C3" s="678" t="str">
        <f>Instructions!C4</f>
        <v>Version 3.3, Last updated: June 10, 2013 SI </v>
      </c>
      <c r="D3" s="1"/>
      <c r="E3" s="679"/>
      <c r="F3" s="679"/>
    </row>
    <row r="4" spans="3:8" ht="32.25" customHeight="1">
      <c r="C4" s="699" t="s">
        <v>88</v>
      </c>
      <c r="D4" s="699"/>
      <c r="E4" s="699"/>
      <c r="F4" s="699"/>
      <c r="G4" s="699"/>
      <c r="H4" s="699"/>
    </row>
    <row r="5" spans="3:8" ht="18.75" customHeight="1">
      <c r="C5" s="699" t="s">
        <v>74</v>
      </c>
      <c r="D5" s="699"/>
      <c r="E5" s="699"/>
      <c r="F5" s="699"/>
      <c r="G5" s="699"/>
      <c r="H5" s="699"/>
    </row>
    <row r="6" spans="3:20" ht="45.75" customHeight="1">
      <c r="C6" s="699" t="s">
        <v>109</v>
      </c>
      <c r="D6" s="699"/>
      <c r="E6" s="699"/>
      <c r="F6" s="699"/>
      <c r="G6" s="699"/>
      <c r="H6" s="699"/>
      <c r="Q6" s="82"/>
      <c r="R6" s="82"/>
      <c r="S6" s="82"/>
      <c r="T6" s="82"/>
    </row>
    <row r="7" spans="3:20" ht="360">
      <c r="C7" s="729" t="s">
        <v>110</v>
      </c>
      <c r="D7" s="699"/>
      <c r="E7" s="699"/>
      <c r="F7" s="699"/>
      <c r="G7" s="699"/>
      <c r="H7" s="699"/>
      <c r="Q7" s="82"/>
      <c r="R7" s="82"/>
      <c r="S7" s="82"/>
      <c r="T7" s="82"/>
    </row>
    <row r="8" spans="3:20" ht="16.5" thickBot="1">
      <c r="C8" s="45" t="s">
        <v>62</v>
      </c>
      <c r="D8" s="72"/>
      <c r="E8" s="72"/>
      <c r="F8" s="72"/>
      <c r="G8" s="72"/>
      <c r="H8" s="72"/>
      <c r="Q8" s="82"/>
      <c r="R8" s="82"/>
      <c r="S8" s="82"/>
      <c r="T8" s="82"/>
    </row>
    <row r="9" spans="3:20" ht="24" customHeight="1" thickBot="1">
      <c r="C9" s="73"/>
      <c r="D9" s="77"/>
      <c r="E9" s="77"/>
      <c r="F9" s="77"/>
      <c r="G9" s="77"/>
      <c r="H9" s="74"/>
      <c r="J9" s="724" t="s">
        <v>242</v>
      </c>
      <c r="K9" s="725"/>
      <c r="L9" s="725"/>
      <c r="M9" s="725"/>
      <c r="N9" s="725"/>
      <c r="O9" s="725"/>
      <c r="P9" s="726"/>
      <c r="Q9" s="461"/>
      <c r="R9" s="461"/>
      <c r="S9" s="82"/>
      <c r="T9" s="82"/>
    </row>
    <row r="10" spans="3:20" ht="15.75" customHeight="1" thickBot="1">
      <c r="C10" s="27"/>
      <c r="D10" s="710" t="s">
        <v>113</v>
      </c>
      <c r="E10" s="711"/>
      <c r="F10" s="711"/>
      <c r="G10" s="712"/>
      <c r="H10" s="23"/>
      <c r="J10" s="73"/>
      <c r="K10" s="472"/>
      <c r="L10" s="473"/>
      <c r="M10" s="474"/>
      <c r="N10" s="474"/>
      <c r="O10" s="474"/>
      <c r="P10" s="475"/>
      <c r="Q10" s="454"/>
      <c r="R10" s="454"/>
      <c r="S10" s="462"/>
      <c r="T10" s="82"/>
    </row>
    <row r="11" spans="3:20" ht="22.5" customHeight="1" thickBot="1">
      <c r="C11" s="27"/>
      <c r="D11" s="214" t="s">
        <v>115</v>
      </c>
      <c r="E11" s="713" t="s">
        <v>210</v>
      </c>
      <c r="F11" s="713"/>
      <c r="G11" s="412"/>
      <c r="H11" s="23"/>
      <c r="J11" s="476"/>
      <c r="K11" s="727" t="s">
        <v>226</v>
      </c>
      <c r="L11" s="728"/>
      <c r="M11" s="427"/>
      <c r="N11" s="427" t="s">
        <v>227</v>
      </c>
      <c r="O11" s="434"/>
      <c r="P11" s="23"/>
      <c r="Q11" s="82"/>
      <c r="R11" s="454"/>
      <c r="S11" s="463"/>
      <c r="T11" s="82"/>
    </row>
    <row r="12" spans="3:20" ht="34.5" customHeight="1" thickBot="1">
      <c r="C12" s="27"/>
      <c r="D12" s="413" t="s">
        <v>224</v>
      </c>
      <c r="E12" s="91">
        <v>0</v>
      </c>
      <c r="F12" s="253" t="s">
        <v>124</v>
      </c>
      <c r="G12" s="414"/>
      <c r="H12" s="23"/>
      <c r="J12" s="477"/>
      <c r="K12" s="417">
        <v>1</v>
      </c>
      <c r="L12" s="418" t="s">
        <v>228</v>
      </c>
      <c r="M12" s="419" t="s">
        <v>53</v>
      </c>
      <c r="N12" s="420">
        <f>K12*3.785412</f>
        <v>3.785412</v>
      </c>
      <c r="O12" s="421" t="s">
        <v>33</v>
      </c>
      <c r="P12" s="23"/>
      <c r="Q12" s="82"/>
      <c r="R12" s="455"/>
      <c r="S12" s="457"/>
      <c r="T12" s="82"/>
    </row>
    <row r="13" spans="3:20" ht="15.75" customHeight="1" thickBot="1">
      <c r="C13" s="27"/>
      <c r="D13" s="721" t="s">
        <v>223</v>
      </c>
      <c r="E13" s="722"/>
      <c r="F13" s="722"/>
      <c r="G13" s="723"/>
      <c r="H13" s="23"/>
      <c r="J13" s="478"/>
      <c r="K13" s="422">
        <v>1</v>
      </c>
      <c r="L13" s="423" t="s">
        <v>229</v>
      </c>
      <c r="M13" s="424" t="s">
        <v>53</v>
      </c>
      <c r="N13" s="425">
        <f>K13*4.54609</f>
        <v>4.54609</v>
      </c>
      <c r="O13" s="426" t="s">
        <v>33</v>
      </c>
      <c r="P13" s="23"/>
      <c r="Q13" s="82"/>
      <c r="R13" s="456"/>
      <c r="S13" s="457"/>
      <c r="T13" s="82"/>
    </row>
    <row r="14" spans="3:20" ht="22.5" customHeight="1">
      <c r="C14" s="27"/>
      <c r="D14" s="411" t="s">
        <v>126</v>
      </c>
      <c r="E14" s="716" t="s">
        <v>211</v>
      </c>
      <c r="F14" s="717"/>
      <c r="G14" s="718"/>
      <c r="H14" s="23"/>
      <c r="J14" s="478"/>
      <c r="K14" s="422">
        <v>1</v>
      </c>
      <c r="L14" s="423" t="s">
        <v>230</v>
      </c>
      <c r="M14" s="424" t="s">
        <v>53</v>
      </c>
      <c r="N14" s="425">
        <f>K14*1000</f>
        <v>1000</v>
      </c>
      <c r="O14" s="426" t="s">
        <v>33</v>
      </c>
      <c r="P14" s="23"/>
      <c r="Q14" s="82"/>
      <c r="R14" s="456"/>
      <c r="S14" s="457"/>
      <c r="T14" s="82"/>
    </row>
    <row r="15" spans="3:20" ht="22.5" customHeight="1" thickBot="1">
      <c r="C15" s="27"/>
      <c r="D15" s="335" t="s">
        <v>243</v>
      </c>
      <c r="E15" s="333"/>
      <c r="F15" s="333"/>
      <c r="G15" s="334"/>
      <c r="H15" s="23"/>
      <c r="J15" s="478"/>
      <c r="K15" s="422">
        <v>1</v>
      </c>
      <c r="L15" s="423" t="s">
        <v>231</v>
      </c>
      <c r="M15" s="424" t="s">
        <v>53</v>
      </c>
      <c r="N15" s="425">
        <f>K15*0.946353</f>
        <v>0.946353</v>
      </c>
      <c r="O15" s="426" t="s">
        <v>33</v>
      </c>
      <c r="P15" s="23"/>
      <c r="Q15" s="82"/>
      <c r="R15" s="456"/>
      <c r="S15" s="457"/>
      <c r="T15" s="82"/>
    </row>
    <row r="16" spans="3:20" ht="19.5" customHeight="1" thickBot="1">
      <c r="C16" s="27"/>
      <c r="D16" s="710" t="s">
        <v>225</v>
      </c>
      <c r="E16" s="711"/>
      <c r="F16" s="711"/>
      <c r="G16" s="712"/>
      <c r="H16" s="23"/>
      <c r="J16" s="479"/>
      <c r="K16" s="422">
        <v>1</v>
      </c>
      <c r="L16" s="423" t="s">
        <v>232</v>
      </c>
      <c r="M16" s="424" t="s">
        <v>53</v>
      </c>
      <c r="N16" s="425">
        <f>0.029574*K16</f>
        <v>0.029574</v>
      </c>
      <c r="O16" s="426" t="s">
        <v>33</v>
      </c>
      <c r="P16" s="23"/>
      <c r="Q16" s="82"/>
      <c r="R16" s="458"/>
      <c r="S16" s="457"/>
      <c r="T16" s="82"/>
    </row>
    <row r="17" spans="3:20" ht="22.5" customHeight="1">
      <c r="C17" s="27"/>
      <c r="D17" s="214" t="s">
        <v>28</v>
      </c>
      <c r="E17" s="416">
        <v>0</v>
      </c>
      <c r="F17" s="708"/>
      <c r="G17" s="709"/>
      <c r="H17" s="23"/>
      <c r="J17" s="479"/>
      <c r="K17" s="435">
        <v>1</v>
      </c>
      <c r="L17" s="436" t="s">
        <v>233</v>
      </c>
      <c r="M17" s="437" t="s">
        <v>53</v>
      </c>
      <c r="N17" s="438">
        <f>K17/1000</f>
        <v>0.001</v>
      </c>
      <c r="O17" s="441" t="s">
        <v>33</v>
      </c>
      <c r="P17" s="23"/>
      <c r="Q17" s="82"/>
      <c r="R17" s="458"/>
      <c r="S17" s="459"/>
      <c r="T17" s="82"/>
    </row>
    <row r="18" spans="3:20" ht="22.5" customHeight="1">
      <c r="C18" s="27"/>
      <c r="D18" s="28" t="s">
        <v>29</v>
      </c>
      <c r="E18" s="78">
        <v>0</v>
      </c>
      <c r="F18" s="177" t="s">
        <v>30</v>
      </c>
      <c r="G18" s="168"/>
      <c r="H18" s="23"/>
      <c r="J18" s="479"/>
      <c r="K18" s="428">
        <v>1</v>
      </c>
      <c r="L18" s="447" t="s">
        <v>234</v>
      </c>
      <c r="M18" s="429" t="s">
        <v>53</v>
      </c>
      <c r="N18" s="430">
        <f>K18*3.78541178</f>
        <v>3.78541178</v>
      </c>
      <c r="O18" s="450" t="s">
        <v>235</v>
      </c>
      <c r="P18" s="23"/>
      <c r="Q18" s="82"/>
      <c r="R18" s="458"/>
      <c r="S18" s="460"/>
      <c r="T18" s="82"/>
    </row>
    <row r="19" spans="3:20" ht="22.5" customHeight="1">
      <c r="C19" s="27"/>
      <c r="D19" s="28" t="s">
        <v>31</v>
      </c>
      <c r="E19" s="78">
        <v>0</v>
      </c>
      <c r="F19" s="180" t="s">
        <v>45</v>
      </c>
      <c r="G19" s="182"/>
      <c r="H19" s="23"/>
      <c r="J19" s="27"/>
      <c r="K19" s="442">
        <v>1</v>
      </c>
      <c r="L19" s="448" t="s">
        <v>236</v>
      </c>
      <c r="M19" s="439" t="s">
        <v>53</v>
      </c>
      <c r="N19" s="440">
        <f>K19*119.828443076277</f>
        <v>119.828443076277</v>
      </c>
      <c r="O19" s="451" t="s">
        <v>71</v>
      </c>
      <c r="P19" s="23"/>
      <c r="Q19" s="82"/>
      <c r="R19" s="82"/>
      <c r="S19" s="82"/>
      <c r="T19" s="82"/>
    </row>
    <row r="20" spans="3:20" ht="22.5" customHeight="1" thickBot="1">
      <c r="C20" s="27"/>
      <c r="D20" s="28"/>
      <c r="E20" s="78">
        <v>0</v>
      </c>
      <c r="F20" s="177" t="s">
        <v>32</v>
      </c>
      <c r="G20" s="168"/>
      <c r="H20" s="23"/>
      <c r="J20" s="27"/>
      <c r="K20" s="428">
        <v>1</v>
      </c>
      <c r="L20" s="447" t="s">
        <v>237</v>
      </c>
      <c r="M20" s="429" t="s">
        <v>53</v>
      </c>
      <c r="N20" s="430">
        <f>K20*0.001</f>
        <v>0.001</v>
      </c>
      <c r="O20" s="450" t="s">
        <v>174</v>
      </c>
      <c r="P20" s="23"/>
      <c r="Q20" s="82"/>
      <c r="R20" s="82"/>
      <c r="S20" s="82"/>
      <c r="T20" s="82"/>
    </row>
    <row r="21" spans="3:20" ht="22.5" customHeight="1" thickBot="1">
      <c r="C21" s="27"/>
      <c r="D21" s="415" t="s">
        <v>67</v>
      </c>
      <c r="E21" s="416">
        <v>0</v>
      </c>
      <c r="F21" s="719" t="s">
        <v>141</v>
      </c>
      <c r="G21" s="720"/>
      <c r="H21" s="23"/>
      <c r="J21" s="27"/>
      <c r="K21" s="431">
        <v>1</v>
      </c>
      <c r="L21" s="449" t="s">
        <v>238</v>
      </c>
      <c r="M21" s="432" t="s">
        <v>53</v>
      </c>
      <c r="N21" s="433">
        <f>K21*0.4536</f>
        <v>0.4536</v>
      </c>
      <c r="O21" s="452" t="s">
        <v>174</v>
      </c>
      <c r="P21" s="23"/>
      <c r="Q21" s="82"/>
      <c r="R21" s="82"/>
      <c r="S21" s="82"/>
      <c r="T21" s="82"/>
    </row>
    <row r="22" spans="3:20" ht="33" customHeight="1" thickBot="1">
      <c r="C22" s="27"/>
      <c r="D22" s="202" t="s">
        <v>145</v>
      </c>
      <c r="E22" s="203">
        <v>0</v>
      </c>
      <c r="F22" s="714" t="s">
        <v>148</v>
      </c>
      <c r="G22" s="715"/>
      <c r="H22" s="23"/>
      <c r="J22" s="27"/>
      <c r="K22" s="727" t="s">
        <v>226</v>
      </c>
      <c r="L22" s="728"/>
      <c r="M22" s="470"/>
      <c r="N22" s="470" t="s">
        <v>227</v>
      </c>
      <c r="O22" s="471"/>
      <c r="P22" s="23"/>
      <c r="Q22" s="82"/>
      <c r="R22" s="82"/>
      <c r="S22" s="82"/>
      <c r="T22" s="82"/>
    </row>
    <row r="23" spans="3:20" ht="37.5" customHeight="1" thickBot="1">
      <c r="C23" s="27"/>
      <c r="D23" s="705" t="s">
        <v>149</v>
      </c>
      <c r="E23" s="706"/>
      <c r="F23" s="706"/>
      <c r="G23" s="707"/>
      <c r="H23" s="23"/>
      <c r="J23" s="27"/>
      <c r="K23" s="465" t="s">
        <v>239</v>
      </c>
      <c r="L23" s="466" t="s">
        <v>240</v>
      </c>
      <c r="M23" s="467" t="s">
        <v>241</v>
      </c>
      <c r="N23" s="468"/>
      <c r="O23" s="469"/>
      <c r="P23" s="23"/>
      <c r="Q23" s="82"/>
      <c r="R23" s="82"/>
      <c r="S23" s="82"/>
      <c r="T23" s="82"/>
    </row>
    <row r="24" spans="3:20" ht="16.5" customHeight="1" thickBot="1">
      <c r="C24" s="27"/>
      <c r="D24" s="205" t="s">
        <v>150</v>
      </c>
      <c r="E24" s="480">
        <v>0</v>
      </c>
      <c r="F24" s="395" t="s">
        <v>164</v>
      </c>
      <c r="G24" s="396"/>
      <c r="H24" s="23"/>
      <c r="J24" s="27"/>
      <c r="K24" s="443">
        <v>1</v>
      </c>
      <c r="L24" s="444">
        <v>1</v>
      </c>
      <c r="M24" s="445" t="s">
        <v>53</v>
      </c>
      <c r="N24" s="464">
        <f>K24/L24</f>
        <v>1</v>
      </c>
      <c r="O24" s="446" t="s">
        <v>235</v>
      </c>
      <c r="P24" s="23"/>
      <c r="Q24" s="82"/>
      <c r="R24" s="82"/>
      <c r="S24" s="82"/>
      <c r="T24" s="82"/>
    </row>
    <row r="25" spans="3:20" ht="16.5" customHeight="1">
      <c r="C25" s="27"/>
      <c r="D25" s="167"/>
      <c r="E25" s="238">
        <v>0</v>
      </c>
      <c r="F25" s="177" t="s">
        <v>32</v>
      </c>
      <c r="G25" s="181"/>
      <c r="H25" s="23"/>
      <c r="J25" s="27"/>
      <c r="K25" s="453"/>
      <c r="L25" s="453"/>
      <c r="M25" s="453"/>
      <c r="N25" s="453"/>
      <c r="O25" s="453"/>
      <c r="P25" s="23"/>
      <c r="Q25" s="82"/>
      <c r="R25" s="82"/>
      <c r="S25" s="82"/>
      <c r="T25" s="82"/>
    </row>
    <row r="26" spans="3:19" ht="16.5" customHeight="1" thickBot="1">
      <c r="C26" s="27"/>
      <c r="D26" s="206" t="s">
        <v>151</v>
      </c>
      <c r="E26" s="203">
        <v>0</v>
      </c>
      <c r="F26" s="225" t="s">
        <v>49</v>
      </c>
      <c r="G26" s="200"/>
      <c r="H26" s="23"/>
      <c r="J26" s="27"/>
      <c r="K26" s="453"/>
      <c r="L26" s="453"/>
      <c r="M26" s="453"/>
      <c r="N26" s="453"/>
      <c r="O26" s="453"/>
      <c r="P26" s="23"/>
      <c r="R26" s="82"/>
      <c r="S26" s="82"/>
    </row>
    <row r="27" spans="3:19" ht="24" customHeight="1" thickBot="1">
      <c r="C27" s="25"/>
      <c r="D27" s="26"/>
      <c r="E27" s="26"/>
      <c r="F27" s="26"/>
      <c r="G27" s="26"/>
      <c r="H27" s="24"/>
      <c r="J27" s="25"/>
      <c r="K27" s="26"/>
      <c r="L27" s="26"/>
      <c r="M27" s="26"/>
      <c r="N27" s="26"/>
      <c r="O27" s="26"/>
      <c r="P27" s="24"/>
      <c r="R27" s="82"/>
      <c r="S27" s="82"/>
    </row>
  </sheetData>
  <sheetProtection sheet="1"/>
  <mergeCells count="16">
    <mergeCell ref="J9:P9"/>
    <mergeCell ref="K11:L11"/>
    <mergeCell ref="K22:L22"/>
    <mergeCell ref="C4:H4"/>
    <mergeCell ref="C5:H5"/>
    <mergeCell ref="C6:H6"/>
    <mergeCell ref="C7:H7"/>
    <mergeCell ref="D23:G23"/>
    <mergeCell ref="F17:G17"/>
    <mergeCell ref="D10:G10"/>
    <mergeCell ref="E11:F11"/>
    <mergeCell ref="F22:G22"/>
    <mergeCell ref="E14:G14"/>
    <mergeCell ref="D16:G16"/>
    <mergeCell ref="F21:G21"/>
    <mergeCell ref="D13:G13"/>
  </mergeCells>
  <dataValidations count="5">
    <dataValidation allowBlank="1" showInputMessage="1" showErrorMessage="1" error="Value entered must be between 0 and 52 weeks" sqref="E24 E26"/>
    <dataValidation operator="greaterThan" allowBlank="1" showInputMessage="1" showErrorMessage="1" error="Value entered must be between 0 and 52 weeks" sqref="E22"/>
    <dataValidation type="whole" allowBlank="1" showInputMessage="1" showErrorMessage="1" error="Value entered must be between 0 and 52 weeks" sqref="E20 E25">
      <formula1>0</formula1>
      <formula2>52</formula2>
    </dataValidation>
    <dataValidation type="whole" allowBlank="1" showInputMessage="1" showErrorMessage="1" error="Value entered must be between 0 and 168 hours" sqref="E19">
      <formula1>0</formula1>
      <formula2>168</formula2>
    </dataValidation>
    <dataValidation allowBlank="1" showInputMessage="1" showErrorMessage="1" promptTitle="Instruction" prompt="After entering data in this cell, select the unit from the drop down menu at the right hand side" sqref="E17 E21"/>
  </dataValidations>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9">
    <tabColor theme="4" tint="0.39998000860214233"/>
  </sheetPr>
  <dimension ref="B1:P27"/>
  <sheetViews>
    <sheetView zoomScalePageLayoutView="0" workbookViewId="0" topLeftCell="A1">
      <selection activeCell="A1" sqref="A1"/>
    </sheetView>
  </sheetViews>
  <sheetFormatPr defaultColWidth="9.140625" defaultRowHeight="24" customHeight="1"/>
  <cols>
    <col min="1" max="1" width="6.57421875" style="22" customWidth="1"/>
    <col min="2" max="2" width="22.140625" style="22" customWidth="1"/>
    <col min="3" max="3" width="4.421875" style="22" customWidth="1"/>
    <col min="4" max="4" width="42.8515625" style="22" customWidth="1"/>
    <col min="5" max="5" width="16.57421875" style="22" customWidth="1"/>
    <col min="6" max="6" width="26.421875" style="22" customWidth="1"/>
    <col min="7" max="7" width="10.7109375" style="22" bestFit="1" customWidth="1"/>
    <col min="8" max="8" width="5.57421875" style="22" customWidth="1"/>
    <col min="9" max="9" width="2.140625" style="22" customWidth="1"/>
    <col min="10" max="10" width="4.7109375" style="22" customWidth="1"/>
    <col min="11" max="11" width="9.140625" style="22" customWidth="1"/>
    <col min="12" max="12" width="16.28125" style="22" customWidth="1"/>
    <col min="13" max="15" width="9.140625" style="22" customWidth="1"/>
    <col min="16" max="16" width="4.28125" style="22" customWidth="1"/>
    <col min="17" max="16384" width="9.140625" style="22" customWidth="1"/>
  </cols>
  <sheetData>
    <row r="1" spans="2:6" s="44" customFormat="1" ht="42" customHeight="1">
      <c r="B1" s="41"/>
      <c r="C1" s="42"/>
      <c r="D1" s="43"/>
      <c r="E1" s="42"/>
      <c r="F1" s="42"/>
    </row>
    <row r="2" spans="2:6" s="44" customFormat="1" ht="13.5" customHeight="1">
      <c r="B2" s="41"/>
      <c r="C2" s="608" t="s">
        <v>298</v>
      </c>
      <c r="D2" s="43"/>
      <c r="E2" s="42"/>
      <c r="F2" s="42"/>
    </row>
    <row r="3" spans="3:6" s="44" customFormat="1" ht="27" customHeight="1">
      <c r="C3" s="678" t="str">
        <f>Instructions!C4</f>
        <v>Version 3.3, Last updated: June 10, 2013 SI </v>
      </c>
      <c r="D3" s="1"/>
      <c r="E3" s="42"/>
      <c r="F3" s="42"/>
    </row>
    <row r="4" spans="3:8" ht="32.25" customHeight="1">
      <c r="C4" s="699" t="s">
        <v>88</v>
      </c>
      <c r="D4" s="699"/>
      <c r="E4" s="699"/>
      <c r="F4" s="699"/>
      <c r="G4" s="699"/>
      <c r="H4" s="699"/>
    </row>
    <row r="5" spans="3:8" ht="35.25" customHeight="1">
      <c r="C5" s="699" t="s">
        <v>74</v>
      </c>
      <c r="D5" s="699"/>
      <c r="E5" s="699"/>
      <c r="F5" s="699"/>
      <c r="G5" s="699"/>
      <c r="H5" s="699"/>
    </row>
    <row r="6" spans="3:8" ht="45" customHeight="1">
      <c r="C6" s="699" t="s">
        <v>109</v>
      </c>
      <c r="D6" s="699"/>
      <c r="E6" s="699"/>
      <c r="F6" s="699"/>
      <c r="G6" s="699"/>
      <c r="H6" s="699"/>
    </row>
    <row r="7" spans="3:8" ht="409.5">
      <c r="C7" s="699" t="s">
        <v>311</v>
      </c>
      <c r="D7" s="699"/>
      <c r="E7" s="699"/>
      <c r="F7" s="699"/>
      <c r="G7" s="699"/>
      <c r="H7" s="699"/>
    </row>
    <row r="8" spans="3:8" ht="24" customHeight="1" thickBot="1">
      <c r="C8" s="45" t="s">
        <v>310</v>
      </c>
      <c r="D8" s="72"/>
      <c r="E8" s="72"/>
      <c r="F8" s="72"/>
      <c r="G8" s="72"/>
      <c r="H8" s="72"/>
    </row>
    <row r="9" spans="3:16" ht="24" customHeight="1" thickBot="1">
      <c r="C9" s="73"/>
      <c r="D9" s="77"/>
      <c r="E9" s="77"/>
      <c r="F9" s="77"/>
      <c r="G9" s="77"/>
      <c r="H9" s="74"/>
      <c r="J9" s="724" t="s">
        <v>242</v>
      </c>
      <c r="K9" s="725"/>
      <c r="L9" s="725"/>
      <c r="M9" s="725"/>
      <c r="N9" s="725"/>
      <c r="O9" s="725"/>
      <c r="P9" s="726"/>
    </row>
    <row r="10" spans="3:16" ht="15.75" customHeight="1" thickBot="1">
      <c r="C10" s="27"/>
      <c r="D10" s="710" t="s">
        <v>113</v>
      </c>
      <c r="E10" s="711"/>
      <c r="F10" s="711"/>
      <c r="G10" s="712"/>
      <c r="H10" s="23"/>
      <c r="J10" s="73"/>
      <c r="K10" s="472"/>
      <c r="L10" s="473"/>
      <c r="M10" s="474"/>
      <c r="N10" s="474"/>
      <c r="O10" s="474"/>
      <c r="P10" s="475"/>
    </row>
    <row r="11" spans="3:16" ht="22.5" customHeight="1" thickBot="1">
      <c r="C11" s="27"/>
      <c r="D11" s="28" t="s">
        <v>126</v>
      </c>
      <c r="E11" s="730"/>
      <c r="F11" s="731"/>
      <c r="G11" s="732"/>
      <c r="H11" s="23"/>
      <c r="J11" s="476"/>
      <c r="K11" s="727" t="s">
        <v>226</v>
      </c>
      <c r="L11" s="728"/>
      <c r="M11" s="427"/>
      <c r="N11" s="427" t="s">
        <v>227</v>
      </c>
      <c r="O11" s="434"/>
      <c r="P11" s="23"/>
    </row>
    <row r="12" spans="3:16" ht="22.5" customHeight="1">
      <c r="C12" s="27"/>
      <c r="D12" s="28" t="s">
        <v>29</v>
      </c>
      <c r="E12" s="78">
        <v>0</v>
      </c>
      <c r="F12" s="177" t="s">
        <v>30</v>
      </c>
      <c r="G12" s="168"/>
      <c r="H12" s="23"/>
      <c r="J12" s="477"/>
      <c r="K12" s="417">
        <v>1</v>
      </c>
      <c r="L12" s="418" t="s">
        <v>228</v>
      </c>
      <c r="M12" s="419" t="s">
        <v>53</v>
      </c>
      <c r="N12" s="420">
        <f>K12*3.785412</f>
        <v>3.785412</v>
      </c>
      <c r="O12" s="421" t="s">
        <v>33</v>
      </c>
      <c r="P12" s="23"/>
    </row>
    <row r="13" spans="3:16" ht="22.5" customHeight="1">
      <c r="C13" s="27"/>
      <c r="D13" s="28" t="s">
        <v>31</v>
      </c>
      <c r="E13" s="78">
        <v>0</v>
      </c>
      <c r="F13" s="180" t="s">
        <v>45</v>
      </c>
      <c r="G13" s="182"/>
      <c r="H13" s="23"/>
      <c r="J13" s="478"/>
      <c r="K13" s="422">
        <v>1</v>
      </c>
      <c r="L13" s="423" t="s">
        <v>229</v>
      </c>
      <c r="M13" s="424" t="s">
        <v>53</v>
      </c>
      <c r="N13" s="425">
        <f>K13*4.54609</f>
        <v>4.54609</v>
      </c>
      <c r="O13" s="426" t="s">
        <v>33</v>
      </c>
      <c r="P13" s="23"/>
    </row>
    <row r="14" spans="3:16" ht="22.5" customHeight="1">
      <c r="C14" s="27"/>
      <c r="D14" s="211"/>
      <c r="E14" s="212">
        <v>0</v>
      </c>
      <c r="F14" s="179" t="s">
        <v>32</v>
      </c>
      <c r="G14" s="181"/>
      <c r="H14" s="23"/>
      <c r="J14" s="478"/>
      <c r="K14" s="422">
        <v>1</v>
      </c>
      <c r="L14" s="423" t="s">
        <v>230</v>
      </c>
      <c r="M14" s="424" t="s">
        <v>53</v>
      </c>
      <c r="N14" s="425">
        <f>K14*1000</f>
        <v>1000</v>
      </c>
      <c r="O14" s="426" t="s">
        <v>33</v>
      </c>
      <c r="P14" s="23"/>
    </row>
    <row r="15" spans="3:16" ht="24" customHeight="1" thickBot="1">
      <c r="C15" s="27"/>
      <c r="D15" s="28" t="s">
        <v>28</v>
      </c>
      <c r="E15" s="78">
        <v>0</v>
      </c>
      <c r="F15" s="736"/>
      <c r="G15" s="737"/>
      <c r="H15" s="23"/>
      <c r="J15" s="478"/>
      <c r="K15" s="422">
        <v>1</v>
      </c>
      <c r="L15" s="423" t="s">
        <v>231</v>
      </c>
      <c r="M15" s="424" t="s">
        <v>53</v>
      </c>
      <c r="N15" s="425">
        <f>K15*0.946353</f>
        <v>0.946353</v>
      </c>
      <c r="O15" s="426" t="s">
        <v>33</v>
      </c>
      <c r="P15" s="23"/>
    </row>
    <row r="16" spans="3:16" ht="18" customHeight="1" thickBot="1">
      <c r="C16" s="27"/>
      <c r="D16" s="710" t="s">
        <v>140</v>
      </c>
      <c r="E16" s="711"/>
      <c r="F16" s="711"/>
      <c r="G16" s="712"/>
      <c r="H16" s="23"/>
      <c r="J16" s="479"/>
      <c r="K16" s="422">
        <v>1</v>
      </c>
      <c r="L16" s="423" t="s">
        <v>232</v>
      </c>
      <c r="M16" s="424" t="s">
        <v>53</v>
      </c>
      <c r="N16" s="425">
        <f>0.029574*K16</f>
        <v>0.029574</v>
      </c>
      <c r="O16" s="426" t="s">
        <v>33</v>
      </c>
      <c r="P16" s="23"/>
    </row>
    <row r="17" spans="3:16" ht="22.5" customHeight="1">
      <c r="C17" s="27"/>
      <c r="D17" s="214" t="s">
        <v>200</v>
      </c>
      <c r="E17" s="78">
        <v>0</v>
      </c>
      <c r="F17" s="738"/>
      <c r="G17" s="739"/>
      <c r="H17" s="23"/>
      <c r="J17" s="479"/>
      <c r="K17" s="435">
        <v>1</v>
      </c>
      <c r="L17" s="436" t="s">
        <v>233</v>
      </c>
      <c r="M17" s="437" t="s">
        <v>53</v>
      </c>
      <c r="N17" s="438">
        <f>K17/1000</f>
        <v>0.001</v>
      </c>
      <c r="O17" s="441" t="s">
        <v>33</v>
      </c>
      <c r="P17" s="23"/>
    </row>
    <row r="18" spans="3:16" ht="30.75" customHeight="1" thickBot="1">
      <c r="C18" s="27"/>
      <c r="D18" s="90" t="s">
        <v>145</v>
      </c>
      <c r="E18" s="203">
        <v>0</v>
      </c>
      <c r="F18" s="740" t="s">
        <v>148</v>
      </c>
      <c r="G18" s="741"/>
      <c r="H18" s="23"/>
      <c r="J18" s="479"/>
      <c r="K18" s="428">
        <v>1</v>
      </c>
      <c r="L18" s="447" t="s">
        <v>234</v>
      </c>
      <c r="M18" s="429" t="s">
        <v>53</v>
      </c>
      <c r="N18" s="430">
        <f>K18*3.78541178</f>
        <v>3.78541178</v>
      </c>
      <c r="O18" s="450" t="s">
        <v>235</v>
      </c>
      <c r="P18" s="23"/>
    </row>
    <row r="19" spans="3:16" ht="16.5" customHeight="1" thickBot="1">
      <c r="C19" s="27"/>
      <c r="D19" s="721" t="s">
        <v>149</v>
      </c>
      <c r="E19" s="722"/>
      <c r="F19" s="722"/>
      <c r="G19" s="723"/>
      <c r="H19" s="23"/>
      <c r="J19" s="27"/>
      <c r="K19" s="442">
        <v>1</v>
      </c>
      <c r="L19" s="448" t="s">
        <v>236</v>
      </c>
      <c r="M19" s="439" t="s">
        <v>53</v>
      </c>
      <c r="N19" s="440">
        <f>K19*119.828443076277</f>
        <v>119.828443076277</v>
      </c>
      <c r="O19" s="451" t="s">
        <v>71</v>
      </c>
      <c r="P19" s="23"/>
    </row>
    <row r="20" spans="3:16" ht="16.5" customHeight="1" thickBot="1">
      <c r="C20" s="27"/>
      <c r="D20" s="291" t="s">
        <v>153</v>
      </c>
      <c r="E20" s="292">
        <v>0</v>
      </c>
      <c r="F20" s="290" t="s">
        <v>49</v>
      </c>
      <c r="G20" s="293"/>
      <c r="H20" s="23"/>
      <c r="J20" s="27"/>
      <c r="K20" s="428">
        <v>1</v>
      </c>
      <c r="L20" s="447" t="s">
        <v>237</v>
      </c>
      <c r="M20" s="429" t="s">
        <v>53</v>
      </c>
      <c r="N20" s="430">
        <f>K20*0.001</f>
        <v>0.001</v>
      </c>
      <c r="O20" s="450" t="s">
        <v>174</v>
      </c>
      <c r="P20" s="23"/>
    </row>
    <row r="21" spans="3:16" ht="16.5" customHeight="1" thickBot="1">
      <c r="C21" s="27"/>
      <c r="D21" s="201" t="s">
        <v>150</v>
      </c>
      <c r="E21" s="197">
        <v>0</v>
      </c>
      <c r="F21" s="178" t="s">
        <v>164</v>
      </c>
      <c r="G21" s="182"/>
      <c r="H21" s="23"/>
      <c r="J21" s="27"/>
      <c r="K21" s="431">
        <v>1</v>
      </c>
      <c r="L21" s="449" t="s">
        <v>238</v>
      </c>
      <c r="M21" s="432" t="s">
        <v>53</v>
      </c>
      <c r="N21" s="433">
        <f>K21*0.4536</f>
        <v>0.4536</v>
      </c>
      <c r="O21" s="452" t="s">
        <v>174</v>
      </c>
      <c r="P21" s="23"/>
    </row>
    <row r="22" spans="3:16" ht="16.5" customHeight="1" thickBot="1">
      <c r="C22" s="27"/>
      <c r="D22" s="206"/>
      <c r="E22" s="203">
        <v>0</v>
      </c>
      <c r="F22" s="217" t="s">
        <v>32</v>
      </c>
      <c r="G22" s="200"/>
      <c r="H22" s="23"/>
      <c r="J22" s="27"/>
      <c r="K22" s="727" t="s">
        <v>226</v>
      </c>
      <c r="L22" s="728"/>
      <c r="M22" s="470"/>
      <c r="N22" s="470" t="s">
        <v>227</v>
      </c>
      <c r="O22" s="471"/>
      <c r="P22" s="23"/>
    </row>
    <row r="23" spans="3:16" ht="30.75" customHeight="1" thickBot="1">
      <c r="C23" s="25"/>
      <c r="D23" s="26"/>
      <c r="E23" s="26"/>
      <c r="F23" s="26"/>
      <c r="G23" s="26"/>
      <c r="H23" s="24"/>
      <c r="J23" s="27"/>
      <c r="K23" s="465" t="s">
        <v>239</v>
      </c>
      <c r="L23" s="466" t="s">
        <v>240</v>
      </c>
      <c r="M23" s="733" t="s">
        <v>241</v>
      </c>
      <c r="N23" s="734"/>
      <c r="O23" s="735"/>
      <c r="P23" s="23"/>
    </row>
    <row r="24" spans="3:16" ht="24" customHeight="1" thickBot="1">
      <c r="C24" s="82"/>
      <c r="D24" s="82"/>
      <c r="E24" s="82"/>
      <c r="F24" s="82"/>
      <c r="G24" s="82"/>
      <c r="H24" s="82"/>
      <c r="J24" s="27"/>
      <c r="K24" s="443">
        <v>1</v>
      </c>
      <c r="L24" s="444">
        <v>1</v>
      </c>
      <c r="M24" s="445" t="s">
        <v>53</v>
      </c>
      <c r="N24" s="464">
        <f>K24/L24</f>
        <v>1</v>
      </c>
      <c r="O24" s="446" t="s">
        <v>235</v>
      </c>
      <c r="P24" s="23"/>
    </row>
    <row r="25" spans="10:16" ht="24" customHeight="1" thickBot="1">
      <c r="J25" s="25"/>
      <c r="K25" s="26"/>
      <c r="L25" s="26"/>
      <c r="M25" s="26"/>
      <c r="N25" s="26"/>
      <c r="O25" s="26"/>
      <c r="P25" s="24"/>
    </row>
    <row r="26" spans="10:16" ht="24" customHeight="1">
      <c r="J26" s="82"/>
      <c r="K26" s="82"/>
      <c r="L26" s="82"/>
      <c r="M26" s="82"/>
      <c r="N26" s="82"/>
      <c r="O26" s="82"/>
      <c r="P26" s="82"/>
    </row>
    <row r="27" spans="10:16" ht="24" customHeight="1">
      <c r="J27" s="82"/>
      <c r="K27" s="82"/>
      <c r="L27" s="82"/>
      <c r="M27" s="82"/>
      <c r="N27" s="82"/>
      <c r="O27" s="82"/>
      <c r="P27" s="82"/>
    </row>
  </sheetData>
  <sheetProtection sheet="1"/>
  <mergeCells count="15">
    <mergeCell ref="J9:P9"/>
    <mergeCell ref="K11:L11"/>
    <mergeCell ref="K22:L22"/>
    <mergeCell ref="M23:O23"/>
    <mergeCell ref="F15:G15"/>
    <mergeCell ref="D16:G16"/>
    <mergeCell ref="F17:G17"/>
    <mergeCell ref="F18:G18"/>
    <mergeCell ref="D19:G19"/>
    <mergeCell ref="C4:H4"/>
    <mergeCell ref="C5:H5"/>
    <mergeCell ref="C6:H6"/>
    <mergeCell ref="C7:H7"/>
    <mergeCell ref="D10:G10"/>
    <mergeCell ref="E11:G11"/>
  </mergeCells>
  <dataValidations count="4">
    <dataValidation allowBlank="1" showInputMessage="1" showErrorMessage="1" error="Value entered must be between 0 and 52 weeks" sqref="E20:E21 E18"/>
    <dataValidation type="whole" allowBlank="1" showInputMessage="1" showErrorMessage="1" error="Value entered must be between 0 and 52 weeks" sqref="E14 E22">
      <formula1>0</formula1>
      <formula2>52</formula2>
    </dataValidation>
    <dataValidation type="whole" allowBlank="1" showInputMessage="1" showErrorMessage="1" error="Value entered must be between 0 and 168 hours" sqref="E13">
      <formula1>0</formula1>
      <formula2>168</formula2>
    </dataValidation>
    <dataValidation allowBlank="1" showInputMessage="1" showErrorMessage="1" promptTitle="Instruction" prompt="After entering data in this cell, select the unit from the drop down menu at the right hand side" sqref="E15 E17"/>
  </dataValidations>
  <printOptions/>
  <pageMargins left="0.7" right="0.7" top="0.75" bottom="0.75" header="0.3" footer="0.3"/>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8">
    <tabColor theme="8" tint="0.39998000860214233"/>
  </sheetPr>
  <dimension ref="B1:P33"/>
  <sheetViews>
    <sheetView zoomScalePageLayoutView="0" workbookViewId="0" topLeftCell="A1">
      <selection activeCell="A1" sqref="A1"/>
    </sheetView>
  </sheetViews>
  <sheetFormatPr defaultColWidth="9.140625" defaultRowHeight="24" customHeight="1"/>
  <cols>
    <col min="1" max="1" width="6.57421875" style="22" customWidth="1"/>
    <col min="2" max="2" width="21.7109375" style="22" customWidth="1"/>
    <col min="3" max="3" width="4.421875" style="22" customWidth="1"/>
    <col min="4" max="4" width="42.8515625" style="22" customWidth="1"/>
    <col min="5" max="5" width="16.57421875" style="22" customWidth="1"/>
    <col min="6" max="6" width="26.421875" style="22" customWidth="1"/>
    <col min="7" max="7" width="10.7109375" style="22" bestFit="1" customWidth="1"/>
    <col min="8" max="8" width="4.28125" style="22" customWidth="1"/>
    <col min="9" max="9" width="2.140625" style="22" customWidth="1"/>
    <col min="10" max="10" width="5.00390625" style="22" customWidth="1"/>
    <col min="11" max="11" width="9.140625" style="22" customWidth="1"/>
    <col min="12" max="12" width="15.57421875" style="22" customWidth="1"/>
    <col min="13" max="15" width="9.140625" style="22" customWidth="1"/>
    <col min="16" max="16" width="4.28125" style="22" customWidth="1"/>
    <col min="17" max="16384" width="9.140625" style="22" customWidth="1"/>
  </cols>
  <sheetData>
    <row r="1" spans="2:6" s="44" customFormat="1" ht="42" customHeight="1">
      <c r="B1" s="41"/>
      <c r="C1" s="42"/>
      <c r="D1" s="43"/>
      <c r="E1" s="42"/>
      <c r="F1" s="42"/>
    </row>
    <row r="2" spans="2:6" s="44" customFormat="1" ht="17.25" customHeight="1">
      <c r="B2" s="41"/>
      <c r="C2" s="607" t="s">
        <v>299</v>
      </c>
      <c r="D2" s="43"/>
      <c r="E2" s="42"/>
      <c r="F2" s="42"/>
    </row>
    <row r="3" spans="3:6" s="44" customFormat="1" ht="29.25" customHeight="1">
      <c r="C3" s="678" t="str">
        <f>Instructions!C4</f>
        <v>Version 3.3, Last updated: June 10, 2013 SI </v>
      </c>
      <c r="D3" s="1"/>
      <c r="E3" s="42"/>
      <c r="F3" s="42"/>
    </row>
    <row r="4" spans="3:8" ht="32.25" customHeight="1">
      <c r="C4" s="699" t="s">
        <v>88</v>
      </c>
      <c r="D4" s="699"/>
      <c r="E4" s="699"/>
      <c r="F4" s="699"/>
      <c r="G4" s="699"/>
      <c r="H4" s="699"/>
    </row>
    <row r="5" spans="3:8" ht="29.25" customHeight="1">
      <c r="C5" s="699" t="s">
        <v>74</v>
      </c>
      <c r="D5" s="699"/>
      <c r="E5" s="699"/>
      <c r="F5" s="699"/>
      <c r="G5" s="699"/>
      <c r="H5" s="699"/>
    </row>
    <row r="6" spans="3:8" ht="31.5" customHeight="1">
      <c r="C6" s="699" t="s">
        <v>109</v>
      </c>
      <c r="D6" s="699"/>
      <c r="E6" s="699"/>
      <c r="F6" s="699"/>
      <c r="G6" s="699"/>
      <c r="H6" s="699"/>
    </row>
    <row r="7" spans="3:8" ht="409.5">
      <c r="C7" s="699" t="s">
        <v>311</v>
      </c>
      <c r="D7" s="699"/>
      <c r="E7" s="699"/>
      <c r="F7" s="699"/>
      <c r="G7" s="699"/>
      <c r="H7" s="699"/>
    </row>
    <row r="8" spans="3:8" ht="16.5" thickBot="1">
      <c r="C8" s="45" t="s">
        <v>62</v>
      </c>
      <c r="D8" s="72"/>
      <c r="E8" s="72"/>
      <c r="F8" s="72"/>
      <c r="G8" s="72"/>
      <c r="H8" s="72"/>
    </row>
    <row r="9" spans="3:16" ht="24" customHeight="1" thickBot="1">
      <c r="C9" s="73"/>
      <c r="D9" s="77"/>
      <c r="E9" s="77"/>
      <c r="F9" s="77"/>
      <c r="G9" s="77"/>
      <c r="H9" s="74"/>
      <c r="J9" s="724" t="s">
        <v>242</v>
      </c>
      <c r="K9" s="725"/>
      <c r="L9" s="725"/>
      <c r="M9" s="725"/>
      <c r="N9" s="725"/>
      <c r="O9" s="725"/>
      <c r="P9" s="726"/>
    </row>
    <row r="10" spans="3:16" ht="15.75" customHeight="1" thickBot="1">
      <c r="C10" s="27"/>
      <c r="D10" s="710" t="s">
        <v>113</v>
      </c>
      <c r="E10" s="711"/>
      <c r="F10" s="711"/>
      <c r="G10" s="712"/>
      <c r="H10" s="23"/>
      <c r="J10" s="73"/>
      <c r="K10" s="472"/>
      <c r="L10" s="473"/>
      <c r="M10" s="474"/>
      <c r="N10" s="474"/>
      <c r="O10" s="474"/>
      <c r="P10" s="475"/>
    </row>
    <row r="11" spans="3:16" ht="22.5" customHeight="1" thickBot="1">
      <c r="C11" s="27"/>
      <c r="D11" s="28" t="s">
        <v>126</v>
      </c>
      <c r="E11" s="730"/>
      <c r="F11" s="731"/>
      <c r="G11" s="732"/>
      <c r="H11" s="23"/>
      <c r="J11" s="476"/>
      <c r="K11" s="727" t="s">
        <v>226</v>
      </c>
      <c r="L11" s="728"/>
      <c r="M11" s="427"/>
      <c r="N11" s="427" t="s">
        <v>227</v>
      </c>
      <c r="O11" s="434"/>
      <c r="P11" s="23"/>
    </row>
    <row r="12" spans="3:16" ht="22.5" customHeight="1">
      <c r="C12" s="27"/>
      <c r="D12" s="28" t="s">
        <v>29</v>
      </c>
      <c r="E12" s="78">
        <v>0</v>
      </c>
      <c r="F12" s="177" t="s">
        <v>30</v>
      </c>
      <c r="G12" s="168"/>
      <c r="H12" s="23"/>
      <c r="J12" s="477"/>
      <c r="K12" s="417">
        <v>1</v>
      </c>
      <c r="L12" s="418" t="s">
        <v>228</v>
      </c>
      <c r="M12" s="419" t="s">
        <v>53</v>
      </c>
      <c r="N12" s="420">
        <f>K12*3.785412</f>
        <v>3.785412</v>
      </c>
      <c r="O12" s="421" t="s">
        <v>33</v>
      </c>
      <c r="P12" s="23"/>
    </row>
    <row r="13" spans="3:16" ht="22.5" customHeight="1">
      <c r="C13" s="27"/>
      <c r="D13" s="28" t="s">
        <v>31</v>
      </c>
      <c r="E13" s="78">
        <v>0</v>
      </c>
      <c r="F13" s="180" t="s">
        <v>45</v>
      </c>
      <c r="G13" s="182"/>
      <c r="H13" s="23"/>
      <c r="J13" s="478"/>
      <c r="K13" s="422">
        <v>1</v>
      </c>
      <c r="L13" s="423" t="s">
        <v>229</v>
      </c>
      <c r="M13" s="424" t="s">
        <v>53</v>
      </c>
      <c r="N13" s="425">
        <f>K13*4.54609</f>
        <v>4.54609</v>
      </c>
      <c r="O13" s="426" t="s">
        <v>33</v>
      </c>
      <c r="P13" s="23"/>
    </row>
    <row r="14" spans="3:16" ht="22.5" customHeight="1">
      <c r="C14" s="27"/>
      <c r="D14" s="211"/>
      <c r="E14" s="212">
        <v>0</v>
      </c>
      <c r="F14" s="179" t="s">
        <v>32</v>
      </c>
      <c r="G14" s="181"/>
      <c r="H14" s="23"/>
      <c r="J14" s="478"/>
      <c r="K14" s="422">
        <v>1</v>
      </c>
      <c r="L14" s="423" t="s">
        <v>230</v>
      </c>
      <c r="M14" s="424" t="s">
        <v>53</v>
      </c>
      <c r="N14" s="425">
        <f>K14*1000</f>
        <v>1000</v>
      </c>
      <c r="O14" s="426" t="s">
        <v>33</v>
      </c>
      <c r="P14" s="23"/>
    </row>
    <row r="15" spans="3:16" ht="28.5" customHeight="1" thickBot="1">
      <c r="C15" s="27"/>
      <c r="D15" s="28" t="s">
        <v>28</v>
      </c>
      <c r="E15" s="203">
        <v>0</v>
      </c>
      <c r="F15" s="736"/>
      <c r="G15" s="737"/>
      <c r="H15" s="23"/>
      <c r="J15" s="478"/>
      <c r="K15" s="422">
        <v>1</v>
      </c>
      <c r="L15" s="423" t="s">
        <v>231</v>
      </c>
      <c r="M15" s="424" t="s">
        <v>53</v>
      </c>
      <c r="N15" s="425">
        <f>K15*0.946353</f>
        <v>0.946353</v>
      </c>
      <c r="O15" s="426" t="s">
        <v>33</v>
      </c>
      <c r="P15" s="23"/>
    </row>
    <row r="16" spans="3:16" ht="18" customHeight="1" thickBot="1">
      <c r="C16" s="27"/>
      <c r="D16" s="705" t="s">
        <v>140</v>
      </c>
      <c r="E16" s="706"/>
      <c r="F16" s="706"/>
      <c r="G16" s="707"/>
      <c r="H16" s="23"/>
      <c r="J16" s="479"/>
      <c r="K16" s="422">
        <v>1</v>
      </c>
      <c r="L16" s="423" t="s">
        <v>232</v>
      </c>
      <c r="M16" s="424" t="s">
        <v>53</v>
      </c>
      <c r="N16" s="425">
        <f>0.029574*K16</f>
        <v>0.029574</v>
      </c>
      <c r="O16" s="426" t="s">
        <v>33</v>
      </c>
      <c r="P16" s="23"/>
    </row>
    <row r="17" spans="3:16" ht="28.5" customHeight="1">
      <c r="C17" s="27"/>
      <c r="D17" s="205" t="s">
        <v>159</v>
      </c>
      <c r="E17" s="746"/>
      <c r="F17" s="747"/>
      <c r="G17" s="207"/>
      <c r="H17" s="23"/>
      <c r="J17" s="479"/>
      <c r="K17" s="435">
        <v>1</v>
      </c>
      <c r="L17" s="436" t="s">
        <v>233</v>
      </c>
      <c r="M17" s="437" t="s">
        <v>53</v>
      </c>
      <c r="N17" s="438">
        <f>K17/1000</f>
        <v>0.001</v>
      </c>
      <c r="O17" s="441" t="s">
        <v>33</v>
      </c>
      <c r="P17" s="23"/>
    </row>
    <row r="18" spans="3:16" ht="22.5" customHeight="1" thickBot="1">
      <c r="C18" s="27"/>
      <c r="D18" s="206" t="s">
        <v>190</v>
      </c>
      <c r="E18" s="203">
        <v>0</v>
      </c>
      <c r="F18" s="744"/>
      <c r="G18" s="745"/>
      <c r="H18" s="23"/>
      <c r="J18" s="479"/>
      <c r="K18" s="428">
        <v>1</v>
      </c>
      <c r="L18" s="447" t="s">
        <v>234</v>
      </c>
      <c r="M18" s="429" t="s">
        <v>53</v>
      </c>
      <c r="N18" s="430">
        <f>K18*3.78541178</f>
        <v>3.78541178</v>
      </c>
      <c r="O18" s="450" t="s">
        <v>235</v>
      </c>
      <c r="P18" s="23"/>
    </row>
    <row r="19" spans="3:16" ht="30.75" customHeight="1" thickBot="1">
      <c r="C19" s="27"/>
      <c r="D19" s="209" t="s">
        <v>145</v>
      </c>
      <c r="E19" s="210">
        <v>0</v>
      </c>
      <c r="F19" s="742" t="s">
        <v>148</v>
      </c>
      <c r="G19" s="743"/>
      <c r="H19" s="23"/>
      <c r="J19" s="27"/>
      <c r="K19" s="442">
        <v>1</v>
      </c>
      <c r="L19" s="448" t="s">
        <v>236</v>
      </c>
      <c r="M19" s="439" t="s">
        <v>53</v>
      </c>
      <c r="N19" s="440">
        <f>K19*119.828443076277</f>
        <v>119.828443076277</v>
      </c>
      <c r="O19" s="451" t="s">
        <v>71</v>
      </c>
      <c r="P19" s="23"/>
    </row>
    <row r="20" spans="3:16" ht="16.5" customHeight="1" thickBot="1">
      <c r="C20" s="27"/>
      <c r="D20" s="705" t="s">
        <v>149</v>
      </c>
      <c r="E20" s="706"/>
      <c r="F20" s="706"/>
      <c r="G20" s="707"/>
      <c r="H20" s="23"/>
      <c r="J20" s="27"/>
      <c r="K20" s="428">
        <v>25</v>
      </c>
      <c r="L20" s="447" t="s">
        <v>237</v>
      </c>
      <c r="M20" s="429" t="s">
        <v>53</v>
      </c>
      <c r="N20" s="430">
        <f>K20*0.001</f>
        <v>0.025</v>
      </c>
      <c r="O20" s="450" t="s">
        <v>174</v>
      </c>
      <c r="P20" s="23"/>
    </row>
    <row r="21" spans="3:16" ht="16.5" customHeight="1" thickBot="1">
      <c r="C21" s="27"/>
      <c r="D21" s="206" t="s">
        <v>192</v>
      </c>
      <c r="E21" s="203">
        <v>0</v>
      </c>
      <c r="F21" s="204" t="s">
        <v>49</v>
      </c>
      <c r="G21" s="200"/>
      <c r="H21" s="23"/>
      <c r="J21" s="27"/>
      <c r="K21" s="431">
        <v>1</v>
      </c>
      <c r="L21" s="449" t="s">
        <v>238</v>
      </c>
      <c r="M21" s="432" t="s">
        <v>53</v>
      </c>
      <c r="N21" s="433">
        <f>K21*0.4536</f>
        <v>0.4536</v>
      </c>
      <c r="O21" s="452" t="s">
        <v>174</v>
      </c>
      <c r="P21" s="23"/>
    </row>
    <row r="22" spans="3:16" ht="16.5" customHeight="1" thickBot="1">
      <c r="C22" s="27"/>
      <c r="D22" s="201" t="s">
        <v>150</v>
      </c>
      <c r="E22" s="197">
        <v>0</v>
      </c>
      <c r="F22" s="178" t="s">
        <v>164</v>
      </c>
      <c r="G22" s="182"/>
      <c r="H22" s="23"/>
      <c r="J22" s="27"/>
      <c r="K22" s="727" t="s">
        <v>226</v>
      </c>
      <c r="L22" s="728"/>
      <c r="M22" s="470"/>
      <c r="N22" s="470" t="s">
        <v>227</v>
      </c>
      <c r="O22" s="471"/>
      <c r="P22" s="23"/>
    </row>
    <row r="23" spans="3:16" ht="16.5" customHeight="1" thickBot="1">
      <c r="C23" s="27"/>
      <c r="D23" s="167"/>
      <c r="E23" s="176">
        <v>0</v>
      </c>
      <c r="F23" s="177" t="s">
        <v>32</v>
      </c>
      <c r="G23" s="181"/>
      <c r="H23" s="23"/>
      <c r="J23" s="27"/>
      <c r="K23" s="465" t="s">
        <v>239</v>
      </c>
      <c r="L23" s="466" t="s">
        <v>240</v>
      </c>
      <c r="M23" s="733" t="s">
        <v>241</v>
      </c>
      <c r="N23" s="734"/>
      <c r="O23" s="735"/>
      <c r="P23" s="23"/>
    </row>
    <row r="24" spans="3:16" ht="18" customHeight="1" thickBot="1">
      <c r="C24" s="27"/>
      <c r="D24" s="705" t="s">
        <v>140</v>
      </c>
      <c r="E24" s="706"/>
      <c r="F24" s="706"/>
      <c r="G24" s="707"/>
      <c r="H24" s="23"/>
      <c r="J24" s="27"/>
      <c r="K24" s="443">
        <v>1</v>
      </c>
      <c r="L24" s="444">
        <v>1</v>
      </c>
      <c r="M24" s="445" t="s">
        <v>53</v>
      </c>
      <c r="N24" s="464">
        <f>K24/L24</f>
        <v>1</v>
      </c>
      <c r="O24" s="446" t="s">
        <v>235</v>
      </c>
      <c r="P24" s="23"/>
    </row>
    <row r="25" spans="3:16" ht="28.5" customHeight="1">
      <c r="C25" s="27"/>
      <c r="D25" s="205" t="s">
        <v>159</v>
      </c>
      <c r="E25" s="746"/>
      <c r="F25" s="747"/>
      <c r="G25" s="207"/>
      <c r="H25" s="23"/>
      <c r="J25" s="27"/>
      <c r="K25" s="453"/>
      <c r="L25" s="453"/>
      <c r="M25" s="453"/>
      <c r="N25" s="453"/>
      <c r="O25" s="453"/>
      <c r="P25" s="23"/>
    </row>
    <row r="26" spans="3:16" ht="22.5" customHeight="1" thickBot="1">
      <c r="C26" s="27"/>
      <c r="D26" s="206" t="s">
        <v>190</v>
      </c>
      <c r="E26" s="203">
        <v>0</v>
      </c>
      <c r="F26" s="744"/>
      <c r="G26" s="745"/>
      <c r="H26" s="23"/>
      <c r="J26" s="27"/>
      <c r="K26" s="453"/>
      <c r="L26" s="453"/>
      <c r="M26" s="453"/>
      <c r="N26" s="453"/>
      <c r="O26" s="453"/>
      <c r="P26" s="23"/>
    </row>
    <row r="27" spans="3:16" ht="30.75" customHeight="1" thickBot="1">
      <c r="C27" s="27"/>
      <c r="D27" s="209" t="s">
        <v>145</v>
      </c>
      <c r="E27" s="210">
        <v>0</v>
      </c>
      <c r="F27" s="742" t="s">
        <v>148</v>
      </c>
      <c r="G27" s="743"/>
      <c r="H27" s="23"/>
      <c r="J27" s="27"/>
      <c r="K27" s="453"/>
      <c r="L27" s="453"/>
      <c r="M27" s="453"/>
      <c r="N27" s="453"/>
      <c r="O27" s="453"/>
      <c r="P27" s="23"/>
    </row>
    <row r="28" spans="3:16" ht="16.5" customHeight="1" thickBot="1">
      <c r="C28" s="27"/>
      <c r="D28" s="705" t="s">
        <v>149</v>
      </c>
      <c r="E28" s="706"/>
      <c r="F28" s="706"/>
      <c r="G28" s="707"/>
      <c r="H28" s="23"/>
      <c r="J28" s="27"/>
      <c r="K28" s="453"/>
      <c r="L28" s="453"/>
      <c r="M28" s="453"/>
      <c r="N28" s="453"/>
      <c r="O28" s="453"/>
      <c r="P28" s="23"/>
    </row>
    <row r="29" spans="3:16" ht="16.5" customHeight="1" thickBot="1">
      <c r="C29" s="27"/>
      <c r="D29" s="206" t="s">
        <v>192</v>
      </c>
      <c r="E29" s="203">
        <v>0</v>
      </c>
      <c r="F29" s="204" t="s">
        <v>49</v>
      </c>
      <c r="G29" s="200"/>
      <c r="H29" s="23"/>
      <c r="J29" s="27"/>
      <c r="K29" s="453"/>
      <c r="L29" s="453"/>
      <c r="M29" s="453"/>
      <c r="N29" s="453"/>
      <c r="O29" s="453"/>
      <c r="P29" s="23"/>
    </row>
    <row r="30" spans="3:16" ht="16.5" customHeight="1">
      <c r="C30" s="27"/>
      <c r="D30" s="201" t="s">
        <v>150</v>
      </c>
      <c r="E30" s="197">
        <v>0</v>
      </c>
      <c r="F30" s="178" t="s">
        <v>164</v>
      </c>
      <c r="G30" s="182"/>
      <c r="H30" s="23"/>
      <c r="J30" s="27"/>
      <c r="K30" s="453"/>
      <c r="L30" s="453"/>
      <c r="M30" s="453"/>
      <c r="N30" s="453"/>
      <c r="O30" s="453"/>
      <c r="P30" s="23"/>
    </row>
    <row r="31" spans="3:16" ht="16.5" customHeight="1" thickBot="1">
      <c r="C31" s="27"/>
      <c r="D31" s="206"/>
      <c r="E31" s="203">
        <v>0</v>
      </c>
      <c r="F31" s="217" t="s">
        <v>32</v>
      </c>
      <c r="G31" s="200"/>
      <c r="H31" s="23"/>
      <c r="J31" s="27"/>
      <c r="K31" s="453"/>
      <c r="L31" s="453"/>
      <c r="M31" s="453"/>
      <c r="N31" s="453"/>
      <c r="O31" s="453"/>
      <c r="P31" s="23"/>
    </row>
    <row r="32" spans="3:16" ht="24" customHeight="1" thickBot="1">
      <c r="C32" s="25"/>
      <c r="D32" s="26"/>
      <c r="E32" s="26"/>
      <c r="F32" s="26"/>
      <c r="G32" s="26"/>
      <c r="H32" s="24"/>
      <c r="J32" s="25"/>
      <c r="K32" s="26"/>
      <c r="L32" s="26"/>
      <c r="M32" s="26"/>
      <c r="N32" s="26"/>
      <c r="O32" s="26"/>
      <c r="P32" s="24"/>
    </row>
    <row r="33" spans="3:8" ht="24" customHeight="1">
      <c r="C33" s="82"/>
      <c r="D33" s="82"/>
      <c r="E33" s="82"/>
      <c r="F33" s="82"/>
      <c r="G33" s="82"/>
      <c r="H33" s="82"/>
    </row>
  </sheetData>
  <sheetProtection sheet="1"/>
  <mergeCells count="21">
    <mergeCell ref="C4:H4"/>
    <mergeCell ref="C5:H5"/>
    <mergeCell ref="C6:H6"/>
    <mergeCell ref="C7:H7"/>
    <mergeCell ref="J9:P9"/>
    <mergeCell ref="D10:G10"/>
    <mergeCell ref="E17:F17"/>
    <mergeCell ref="F18:G18"/>
    <mergeCell ref="D24:G24"/>
    <mergeCell ref="M23:O23"/>
    <mergeCell ref="K11:L11"/>
    <mergeCell ref="D20:G20"/>
    <mergeCell ref="E11:G11"/>
    <mergeCell ref="F15:G15"/>
    <mergeCell ref="D16:G16"/>
    <mergeCell ref="F19:G19"/>
    <mergeCell ref="F26:G26"/>
    <mergeCell ref="E25:F25"/>
    <mergeCell ref="F27:G27"/>
    <mergeCell ref="K22:L22"/>
    <mergeCell ref="D28:G28"/>
  </mergeCells>
  <dataValidations count="4">
    <dataValidation allowBlank="1" showInputMessage="1" showErrorMessage="1" error="Value entered must be between 0 and 52 weeks" sqref="E21:E22 E27 E29:E30 E25 E17 E19"/>
    <dataValidation type="whole" allowBlank="1" showInputMessage="1" showErrorMessage="1" error="Value entered must be between 0 and 168 hours" sqref="E13">
      <formula1>0</formula1>
      <formula2>168</formula2>
    </dataValidation>
    <dataValidation type="whole" allowBlank="1" showInputMessage="1" showErrorMessage="1" error="Value entered must be between 0 and 52 weeks" sqref="E14 E23 E31">
      <formula1>0</formula1>
      <formula2>52</formula2>
    </dataValidation>
    <dataValidation allowBlank="1" showInputMessage="1" showErrorMessage="1" promptTitle="Instruction" prompt="After entering data in this cell, select the unit from the drop down menu at the right hand side" error="Value entered must be between 0 and 52 weeks" sqref="E26 E18 E15"/>
  </dataValidations>
  <printOptions/>
  <pageMargins left="0.7" right="0.7" top="0.75" bottom="0.75" header="0.3" footer="0.3"/>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codeName="Sheet6">
    <tabColor theme="7" tint="0.5999900102615356"/>
  </sheetPr>
  <dimension ref="B1:P30"/>
  <sheetViews>
    <sheetView zoomScalePageLayoutView="0" workbookViewId="0" topLeftCell="A1">
      <selection activeCell="A1" sqref="A1"/>
    </sheetView>
  </sheetViews>
  <sheetFormatPr defaultColWidth="9.140625" defaultRowHeight="24" customHeight="1"/>
  <cols>
    <col min="1" max="1" width="6.57421875" style="22" customWidth="1"/>
    <col min="2" max="2" width="20.7109375" style="22" customWidth="1"/>
    <col min="3" max="3" width="4.421875" style="22" customWidth="1"/>
    <col min="4" max="4" width="42.8515625" style="22" customWidth="1"/>
    <col min="5" max="5" width="16.57421875" style="22" customWidth="1"/>
    <col min="6" max="6" width="26.421875" style="22" customWidth="1"/>
    <col min="7" max="7" width="10.7109375" style="22" bestFit="1" customWidth="1"/>
    <col min="8" max="8" width="7.00390625" style="22" customWidth="1"/>
    <col min="9" max="9" width="2.140625" style="22" customWidth="1"/>
    <col min="10" max="10" width="4.8515625" style="22" customWidth="1"/>
    <col min="11" max="11" width="9.140625" style="22" customWidth="1"/>
    <col min="12" max="12" width="15.8515625" style="22" customWidth="1"/>
    <col min="13" max="15" width="9.140625" style="22" customWidth="1"/>
    <col min="16" max="16" width="4.7109375" style="22" customWidth="1"/>
    <col min="17" max="16384" width="9.140625" style="22" customWidth="1"/>
  </cols>
  <sheetData>
    <row r="1" spans="2:6" s="44" customFormat="1" ht="41.25" customHeight="1">
      <c r="B1" s="41"/>
      <c r="C1" s="42"/>
      <c r="D1" s="43"/>
      <c r="E1" s="42"/>
      <c r="F1" s="42"/>
    </row>
    <row r="2" spans="2:6" s="44" customFormat="1" ht="18.75" customHeight="1">
      <c r="B2" s="41"/>
      <c r="C2" s="607" t="s">
        <v>301</v>
      </c>
      <c r="D2" s="43"/>
      <c r="E2" s="42"/>
      <c r="F2" s="42"/>
    </row>
    <row r="3" spans="3:6" s="678" customFormat="1" ht="30" customHeight="1">
      <c r="C3" s="678" t="str">
        <f>Instructions!C4</f>
        <v>Version 3.3, Last updated: June 10, 2013 SI </v>
      </c>
      <c r="D3" s="1"/>
      <c r="E3" s="679"/>
      <c r="F3" s="679"/>
    </row>
    <row r="4" spans="3:8" ht="32.25" customHeight="1">
      <c r="C4" s="699" t="s">
        <v>88</v>
      </c>
      <c r="D4" s="699"/>
      <c r="E4" s="699"/>
      <c r="F4" s="699"/>
      <c r="G4" s="699"/>
      <c r="H4" s="699"/>
    </row>
    <row r="5" spans="3:8" ht="32.25" customHeight="1">
      <c r="C5" s="699" t="s">
        <v>74</v>
      </c>
      <c r="D5" s="699"/>
      <c r="E5" s="699"/>
      <c r="F5" s="699"/>
      <c r="G5" s="699"/>
      <c r="H5" s="699"/>
    </row>
    <row r="6" spans="3:8" ht="44.25" customHeight="1">
      <c r="C6" s="699" t="s">
        <v>109</v>
      </c>
      <c r="D6" s="699"/>
      <c r="E6" s="699"/>
      <c r="F6" s="699"/>
      <c r="G6" s="699"/>
      <c r="H6" s="699"/>
    </row>
    <row r="7" spans="3:8" ht="360">
      <c r="C7" s="729" t="s">
        <v>110</v>
      </c>
      <c r="D7" s="699"/>
      <c r="E7" s="699"/>
      <c r="F7" s="699"/>
      <c r="G7" s="699"/>
      <c r="H7" s="699"/>
    </row>
    <row r="8" spans="3:8" ht="26.25" customHeight="1" thickBot="1">
      <c r="C8" s="45" t="s">
        <v>62</v>
      </c>
      <c r="D8" s="72"/>
      <c r="E8" s="72"/>
      <c r="F8" s="72"/>
      <c r="G8" s="72"/>
      <c r="H8" s="72"/>
    </row>
    <row r="9" spans="3:16" ht="24" customHeight="1" thickBot="1">
      <c r="C9" s="73"/>
      <c r="D9" s="77"/>
      <c r="E9" s="77"/>
      <c r="F9" s="77"/>
      <c r="G9" s="77"/>
      <c r="H9" s="74"/>
      <c r="J9" s="724" t="s">
        <v>242</v>
      </c>
      <c r="K9" s="725"/>
      <c r="L9" s="725"/>
      <c r="M9" s="725"/>
      <c r="N9" s="725"/>
      <c r="O9" s="725"/>
      <c r="P9" s="726"/>
    </row>
    <row r="10" spans="3:16" ht="16.5" customHeight="1" thickBot="1">
      <c r="C10" s="27"/>
      <c r="D10" s="710" t="s">
        <v>152</v>
      </c>
      <c r="E10" s="711"/>
      <c r="F10" s="711"/>
      <c r="G10" s="712"/>
      <c r="H10" s="23"/>
      <c r="J10" s="73"/>
      <c r="K10" s="472"/>
      <c r="L10" s="473"/>
      <c r="M10" s="474"/>
      <c r="N10" s="474"/>
      <c r="O10" s="474"/>
      <c r="P10" s="475"/>
    </row>
    <row r="11" spans="3:16" ht="24" customHeight="1" thickBot="1">
      <c r="C11" s="27"/>
      <c r="D11" s="198" t="s">
        <v>171</v>
      </c>
      <c r="E11" s="249"/>
      <c r="F11" s="227"/>
      <c r="G11" s="250"/>
      <c r="H11" s="23"/>
      <c r="J11" s="476"/>
      <c r="K11" s="727" t="s">
        <v>226</v>
      </c>
      <c r="L11" s="728"/>
      <c r="M11" s="427"/>
      <c r="N11" s="427" t="s">
        <v>227</v>
      </c>
      <c r="O11" s="434"/>
      <c r="P11" s="23"/>
    </row>
    <row r="12" spans="3:16" ht="18" customHeight="1">
      <c r="C12" s="27"/>
      <c r="D12" s="242" t="s">
        <v>175</v>
      </c>
      <c r="E12" s="237">
        <v>0</v>
      </c>
      <c r="F12" s="234" t="s">
        <v>167</v>
      </c>
      <c r="G12" s="181"/>
      <c r="H12" s="23"/>
      <c r="J12" s="477"/>
      <c r="K12" s="417">
        <v>1</v>
      </c>
      <c r="L12" s="418" t="s">
        <v>228</v>
      </c>
      <c r="M12" s="419" t="s">
        <v>53</v>
      </c>
      <c r="N12" s="420">
        <f>K12*3.785412</f>
        <v>3.785412</v>
      </c>
      <c r="O12" s="421" t="s">
        <v>33</v>
      </c>
      <c r="P12" s="23"/>
    </row>
    <row r="13" spans="3:16" ht="18" customHeight="1">
      <c r="C13" s="27"/>
      <c r="D13" s="240" t="s">
        <v>173</v>
      </c>
      <c r="E13" s="176">
        <v>0</v>
      </c>
      <c r="F13" s="183" t="s">
        <v>174</v>
      </c>
      <c r="G13" s="168"/>
      <c r="H13" s="23"/>
      <c r="J13" s="478"/>
      <c r="K13" s="422">
        <v>1</v>
      </c>
      <c r="L13" s="423" t="s">
        <v>229</v>
      </c>
      <c r="M13" s="424" t="s">
        <v>53</v>
      </c>
      <c r="N13" s="425">
        <f>K13*4.54609</f>
        <v>4.54609</v>
      </c>
      <c r="O13" s="426" t="s">
        <v>33</v>
      </c>
      <c r="P13" s="23"/>
    </row>
    <row r="14" spans="3:16" ht="18" customHeight="1">
      <c r="C14" s="27"/>
      <c r="D14" s="240" t="s">
        <v>176</v>
      </c>
      <c r="E14" s="176">
        <v>0</v>
      </c>
      <c r="F14" s="183" t="s">
        <v>174</v>
      </c>
      <c r="G14" s="168"/>
      <c r="H14" s="23"/>
      <c r="J14" s="478"/>
      <c r="K14" s="422">
        <v>1</v>
      </c>
      <c r="L14" s="423" t="s">
        <v>230</v>
      </c>
      <c r="M14" s="424" t="s">
        <v>53</v>
      </c>
      <c r="N14" s="425">
        <f>K14*1000</f>
        <v>1000</v>
      </c>
      <c r="O14" s="426" t="s">
        <v>33</v>
      </c>
      <c r="P14" s="23"/>
    </row>
    <row r="15" spans="3:16" ht="18" customHeight="1">
      <c r="C15" s="27"/>
      <c r="D15" s="240" t="s">
        <v>177</v>
      </c>
      <c r="E15" s="238">
        <v>0</v>
      </c>
      <c r="F15" s="236" t="s">
        <v>164</v>
      </c>
      <c r="G15" s="168"/>
      <c r="H15" s="23"/>
      <c r="J15" s="478"/>
      <c r="K15" s="422">
        <v>1</v>
      </c>
      <c r="L15" s="423" t="s">
        <v>231</v>
      </c>
      <c r="M15" s="424" t="s">
        <v>53</v>
      </c>
      <c r="N15" s="425">
        <f>K15*0.946353</f>
        <v>0.946353</v>
      </c>
      <c r="O15" s="426" t="s">
        <v>33</v>
      </c>
      <c r="P15" s="23"/>
    </row>
    <row r="16" spans="3:16" ht="18" customHeight="1" thickBot="1">
      <c r="C16" s="27"/>
      <c r="D16" s="251"/>
      <c r="E16" s="252">
        <v>0</v>
      </c>
      <c r="F16" s="253" t="s">
        <v>32</v>
      </c>
      <c r="G16" s="228"/>
      <c r="H16" s="23"/>
      <c r="J16" s="479"/>
      <c r="K16" s="422">
        <v>1</v>
      </c>
      <c r="L16" s="423" t="s">
        <v>232</v>
      </c>
      <c r="M16" s="424" t="s">
        <v>53</v>
      </c>
      <c r="N16" s="425">
        <f>0.029574*K16</f>
        <v>0.029574</v>
      </c>
      <c r="O16" s="426" t="s">
        <v>33</v>
      </c>
      <c r="P16" s="23"/>
    </row>
    <row r="17" spans="3:16" ht="22.5" customHeight="1">
      <c r="C17" s="27"/>
      <c r="D17" s="198" t="s">
        <v>171</v>
      </c>
      <c r="E17" s="249"/>
      <c r="F17" s="227"/>
      <c r="G17" s="250"/>
      <c r="H17" s="23"/>
      <c r="J17" s="479"/>
      <c r="K17" s="435">
        <v>1</v>
      </c>
      <c r="L17" s="436" t="s">
        <v>233</v>
      </c>
      <c r="M17" s="437" t="s">
        <v>53</v>
      </c>
      <c r="N17" s="438">
        <f>K17/1000</f>
        <v>0.001</v>
      </c>
      <c r="O17" s="441" t="s">
        <v>33</v>
      </c>
      <c r="P17" s="23"/>
    </row>
    <row r="18" spans="3:16" ht="18" customHeight="1">
      <c r="C18" s="27"/>
      <c r="D18" s="240" t="s">
        <v>175</v>
      </c>
      <c r="E18" s="237">
        <v>0</v>
      </c>
      <c r="F18" s="183" t="s">
        <v>167</v>
      </c>
      <c r="G18" s="168"/>
      <c r="H18" s="23"/>
      <c r="J18" s="479"/>
      <c r="K18" s="428">
        <v>1</v>
      </c>
      <c r="L18" s="447" t="s">
        <v>234</v>
      </c>
      <c r="M18" s="429" t="s">
        <v>53</v>
      </c>
      <c r="N18" s="430">
        <f>K18*3.78541178</f>
        <v>3.78541178</v>
      </c>
      <c r="O18" s="450" t="s">
        <v>235</v>
      </c>
      <c r="P18" s="23"/>
    </row>
    <row r="19" spans="3:16" ht="18" customHeight="1">
      <c r="C19" s="27"/>
      <c r="D19" s="240" t="s">
        <v>173</v>
      </c>
      <c r="E19" s="176">
        <v>0</v>
      </c>
      <c r="F19" s="183" t="s">
        <v>174</v>
      </c>
      <c r="G19" s="168"/>
      <c r="H19" s="23"/>
      <c r="J19" s="27"/>
      <c r="K19" s="442">
        <v>1</v>
      </c>
      <c r="L19" s="448" t="s">
        <v>236</v>
      </c>
      <c r="M19" s="439" t="s">
        <v>53</v>
      </c>
      <c r="N19" s="440">
        <f>K19*119.828443076277</f>
        <v>119.828443076277</v>
      </c>
      <c r="O19" s="451" t="s">
        <v>71</v>
      </c>
      <c r="P19" s="23"/>
    </row>
    <row r="20" spans="3:16" ht="18" customHeight="1">
      <c r="C20" s="27"/>
      <c r="D20" s="240" t="s">
        <v>176</v>
      </c>
      <c r="E20" s="176">
        <v>0</v>
      </c>
      <c r="F20" s="183" t="s">
        <v>174</v>
      </c>
      <c r="G20" s="168"/>
      <c r="H20" s="23"/>
      <c r="J20" s="27"/>
      <c r="K20" s="428">
        <v>50</v>
      </c>
      <c r="L20" s="447" t="s">
        <v>237</v>
      </c>
      <c r="M20" s="429" t="s">
        <v>53</v>
      </c>
      <c r="N20" s="430">
        <f>K20*0.001</f>
        <v>0.05</v>
      </c>
      <c r="O20" s="450" t="s">
        <v>174</v>
      </c>
      <c r="P20" s="23"/>
    </row>
    <row r="21" spans="3:16" ht="21" customHeight="1" thickBot="1">
      <c r="C21" s="27"/>
      <c r="D21" s="240" t="s">
        <v>177</v>
      </c>
      <c r="E21" s="238">
        <v>0</v>
      </c>
      <c r="F21" s="236" t="s">
        <v>164</v>
      </c>
      <c r="G21" s="168"/>
      <c r="H21" s="23"/>
      <c r="J21" s="27"/>
      <c r="K21" s="431">
        <v>1</v>
      </c>
      <c r="L21" s="449" t="s">
        <v>238</v>
      </c>
      <c r="M21" s="432" t="s">
        <v>53</v>
      </c>
      <c r="N21" s="433">
        <f>K21*0.4536</f>
        <v>0.4536</v>
      </c>
      <c r="O21" s="452" t="s">
        <v>174</v>
      </c>
      <c r="P21" s="23"/>
    </row>
    <row r="22" spans="3:16" ht="15" customHeight="1" thickBot="1">
      <c r="C22" s="27"/>
      <c r="D22" s="199"/>
      <c r="E22" s="246">
        <v>0</v>
      </c>
      <c r="F22" s="254" t="s">
        <v>32</v>
      </c>
      <c r="G22" s="200"/>
      <c r="H22" s="23"/>
      <c r="J22" s="27"/>
      <c r="K22" s="727" t="s">
        <v>226</v>
      </c>
      <c r="L22" s="728"/>
      <c r="M22" s="470"/>
      <c r="N22" s="470" t="s">
        <v>227</v>
      </c>
      <c r="O22" s="471"/>
      <c r="P22" s="23"/>
    </row>
    <row r="23" spans="3:16" ht="30" customHeight="1">
      <c r="C23" s="27"/>
      <c r="D23" s="255" t="s">
        <v>171</v>
      </c>
      <c r="E23" s="249"/>
      <c r="F23" s="227"/>
      <c r="G23" s="250"/>
      <c r="H23" s="23"/>
      <c r="J23" s="27"/>
      <c r="K23" s="465" t="s">
        <v>239</v>
      </c>
      <c r="L23" s="466" t="s">
        <v>240</v>
      </c>
      <c r="M23" s="733" t="s">
        <v>241</v>
      </c>
      <c r="N23" s="734"/>
      <c r="O23" s="735"/>
      <c r="P23" s="23"/>
    </row>
    <row r="24" spans="3:16" ht="22.5" customHeight="1" thickBot="1">
      <c r="C24" s="27"/>
      <c r="D24" s="248" t="s">
        <v>175</v>
      </c>
      <c r="E24" s="231">
        <v>0</v>
      </c>
      <c r="F24" s="208" t="s">
        <v>167</v>
      </c>
      <c r="G24" s="181"/>
      <c r="H24" s="23"/>
      <c r="J24" s="27"/>
      <c r="K24" s="443">
        <v>1</v>
      </c>
      <c r="L24" s="444">
        <v>1</v>
      </c>
      <c r="M24" s="445" t="s">
        <v>53</v>
      </c>
      <c r="N24" s="464">
        <f>K24/L24</f>
        <v>1</v>
      </c>
      <c r="O24" s="446" t="s">
        <v>235</v>
      </c>
      <c r="P24" s="23"/>
    </row>
    <row r="25" spans="3:16" ht="22.5" customHeight="1">
      <c r="C25" s="27"/>
      <c r="D25" s="248" t="s">
        <v>173</v>
      </c>
      <c r="E25" s="176">
        <v>0</v>
      </c>
      <c r="F25" s="183" t="s">
        <v>174</v>
      </c>
      <c r="G25" s="168"/>
      <c r="H25" s="23"/>
      <c r="J25" s="27"/>
      <c r="K25" s="453"/>
      <c r="L25" s="453"/>
      <c r="M25" s="453"/>
      <c r="N25" s="453"/>
      <c r="O25" s="453"/>
      <c r="P25" s="23"/>
    </row>
    <row r="26" spans="3:16" ht="22.5" customHeight="1">
      <c r="C26" s="27"/>
      <c r="D26" s="248" t="s">
        <v>176</v>
      </c>
      <c r="E26" s="176">
        <v>0</v>
      </c>
      <c r="F26" s="233" t="s">
        <v>174</v>
      </c>
      <c r="G26" s="168"/>
      <c r="H26" s="23"/>
      <c r="J26" s="27"/>
      <c r="K26" s="453"/>
      <c r="L26" s="453"/>
      <c r="M26" s="453"/>
      <c r="N26" s="453"/>
      <c r="O26" s="453"/>
      <c r="P26" s="23"/>
    </row>
    <row r="27" spans="3:16" ht="20.25" customHeight="1">
      <c r="C27" s="27"/>
      <c r="D27" s="248" t="s">
        <v>177</v>
      </c>
      <c r="E27" s="238">
        <v>0</v>
      </c>
      <c r="F27" s="177" t="s">
        <v>164</v>
      </c>
      <c r="G27" s="168"/>
      <c r="H27" s="23"/>
      <c r="J27" s="27"/>
      <c r="K27" s="453"/>
      <c r="L27" s="453"/>
      <c r="M27" s="453"/>
      <c r="N27" s="453"/>
      <c r="O27" s="453"/>
      <c r="P27" s="23"/>
    </row>
    <row r="28" spans="3:16" ht="22.5" customHeight="1" thickBot="1">
      <c r="C28" s="27"/>
      <c r="D28" s="245"/>
      <c r="E28" s="246">
        <v>0</v>
      </c>
      <c r="F28" s="247" t="s">
        <v>32</v>
      </c>
      <c r="G28" s="228"/>
      <c r="H28" s="23"/>
      <c r="J28" s="27"/>
      <c r="K28" s="453"/>
      <c r="L28" s="453"/>
      <c r="M28" s="453"/>
      <c r="N28" s="453"/>
      <c r="O28" s="453"/>
      <c r="P28" s="23"/>
    </row>
    <row r="29" spans="3:16" ht="24" customHeight="1" thickBot="1">
      <c r="C29" s="25"/>
      <c r="D29" s="26"/>
      <c r="E29" s="26"/>
      <c r="F29" s="26"/>
      <c r="G29" s="26"/>
      <c r="H29" s="24"/>
      <c r="J29" s="25"/>
      <c r="K29" s="26"/>
      <c r="L29" s="26"/>
      <c r="M29" s="26"/>
      <c r="N29" s="26"/>
      <c r="O29" s="26"/>
      <c r="P29" s="24"/>
    </row>
    <row r="30" spans="3:8" ht="24" customHeight="1">
      <c r="C30" s="82"/>
      <c r="D30" s="82"/>
      <c r="E30" s="82"/>
      <c r="F30" s="82"/>
      <c r="G30" s="82"/>
      <c r="H30" s="82"/>
    </row>
  </sheetData>
  <sheetProtection sheet="1"/>
  <mergeCells count="9">
    <mergeCell ref="K11:L11"/>
    <mergeCell ref="K22:L22"/>
    <mergeCell ref="M23:O23"/>
    <mergeCell ref="C4:H4"/>
    <mergeCell ref="C5:H5"/>
    <mergeCell ref="C6:H6"/>
    <mergeCell ref="C7:H7"/>
    <mergeCell ref="D10:G10"/>
    <mergeCell ref="J9:P9"/>
  </mergeCells>
  <dataValidations count="3">
    <dataValidation type="decimal" allowBlank="1" showErrorMessage="1" error="Value entered must be between 0 and 100%" sqref="E12 E21 E15 E18 E24 E27">
      <formula1>0</formula1>
      <formula2>100</formula2>
    </dataValidation>
    <dataValidation allowBlank="1" showInputMessage="1" showErrorMessage="1" error="Value entered must be between 0 and 52 weeks" sqref="E17 E11 E23"/>
    <dataValidation type="whole" allowBlank="1" showErrorMessage="1" error="Value entered must be between 0 and 52" sqref="E16 E22 E28">
      <formula1>0</formula1>
      <formula2>52</formula2>
    </dataValidation>
  </dataValidations>
  <printOptions/>
  <pageMargins left="0.7" right="0.7" top="0.75" bottom="0.75" header="0.3" footer="0.3"/>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sheetPr codeName="Sheet7">
    <tabColor theme="3" tint="0.39998000860214233"/>
  </sheetPr>
  <dimension ref="B1:P29"/>
  <sheetViews>
    <sheetView zoomScalePageLayoutView="0" workbookViewId="0" topLeftCell="A1">
      <selection activeCell="A1" sqref="A1"/>
    </sheetView>
  </sheetViews>
  <sheetFormatPr defaultColWidth="9.140625" defaultRowHeight="24" customHeight="1"/>
  <cols>
    <col min="1" max="1" width="6.57421875" style="22" customWidth="1"/>
    <col min="2" max="2" width="21.421875" style="22" customWidth="1"/>
    <col min="3" max="3" width="4.421875" style="22" customWidth="1"/>
    <col min="4" max="4" width="37.57421875" style="22" customWidth="1"/>
    <col min="5" max="5" width="16.57421875" style="22" customWidth="1"/>
    <col min="6" max="6" width="26.421875" style="22" customWidth="1"/>
    <col min="7" max="7" width="10.7109375" style="22" bestFit="1" customWidth="1"/>
    <col min="8" max="8" width="12.140625" style="22" customWidth="1"/>
    <col min="9" max="9" width="2.140625" style="22" customWidth="1"/>
    <col min="10" max="10" width="4.8515625" style="22" customWidth="1"/>
    <col min="11" max="11" width="9.140625" style="22" customWidth="1"/>
    <col min="12" max="12" width="16.140625" style="22" customWidth="1"/>
    <col min="13" max="15" width="9.140625" style="22" customWidth="1"/>
    <col min="16" max="16" width="4.8515625" style="22" customWidth="1"/>
    <col min="17" max="16384" width="9.140625" style="22" customWidth="1"/>
  </cols>
  <sheetData>
    <row r="1" spans="2:6" s="44" customFormat="1" ht="43.5" customHeight="1">
      <c r="B1" s="41"/>
      <c r="C1" s="42"/>
      <c r="D1" s="43"/>
      <c r="E1" s="42"/>
      <c r="F1" s="42"/>
    </row>
    <row r="2" spans="2:6" s="44" customFormat="1" ht="14.25" customHeight="1">
      <c r="B2" s="41"/>
      <c r="C2" s="607" t="s">
        <v>166</v>
      </c>
      <c r="D2" s="43"/>
      <c r="E2" s="42"/>
      <c r="F2" s="42"/>
    </row>
    <row r="3" spans="3:6" s="44" customFormat="1" ht="25.5" customHeight="1">
      <c r="C3" s="678" t="str">
        <f>Instructions!C4</f>
        <v>Version 3.3, Last updated: June 10, 2013 SI </v>
      </c>
      <c r="D3" s="43"/>
      <c r="E3" s="42"/>
      <c r="F3" s="42"/>
    </row>
    <row r="4" spans="3:8" ht="32.25" customHeight="1">
      <c r="C4" s="699" t="s">
        <v>88</v>
      </c>
      <c r="D4" s="699"/>
      <c r="E4" s="699"/>
      <c r="F4" s="699"/>
      <c r="G4" s="699"/>
      <c r="H4" s="699"/>
    </row>
    <row r="5" spans="3:8" ht="18.75" customHeight="1">
      <c r="C5" s="699" t="s">
        <v>74</v>
      </c>
      <c r="D5" s="699"/>
      <c r="E5" s="699"/>
      <c r="F5" s="699"/>
      <c r="G5" s="699"/>
      <c r="H5" s="699"/>
    </row>
    <row r="6" spans="3:8" ht="31.5" customHeight="1">
      <c r="C6" s="699" t="s">
        <v>109</v>
      </c>
      <c r="D6" s="699"/>
      <c r="E6" s="699"/>
      <c r="F6" s="699"/>
      <c r="G6" s="699"/>
      <c r="H6" s="699"/>
    </row>
    <row r="7" spans="3:8" ht="409.5">
      <c r="C7" s="699" t="s">
        <v>311</v>
      </c>
      <c r="D7" s="699"/>
      <c r="E7" s="699"/>
      <c r="F7" s="699"/>
      <c r="G7" s="699"/>
      <c r="H7" s="699"/>
    </row>
    <row r="8" spans="3:8" ht="24" customHeight="1" thickBot="1">
      <c r="C8" s="45" t="s">
        <v>62</v>
      </c>
      <c r="D8" s="72"/>
      <c r="E8" s="72"/>
      <c r="F8" s="72"/>
      <c r="G8" s="72"/>
      <c r="H8" s="72"/>
    </row>
    <row r="9" spans="3:16" ht="24" customHeight="1" thickBot="1">
      <c r="C9" s="73"/>
      <c r="D9" s="77"/>
      <c r="E9" s="77"/>
      <c r="F9" s="77"/>
      <c r="G9" s="77"/>
      <c r="H9" s="74"/>
      <c r="J9" s="724" t="s">
        <v>242</v>
      </c>
      <c r="K9" s="725"/>
      <c r="L9" s="725"/>
      <c r="M9" s="725"/>
      <c r="N9" s="725"/>
      <c r="O9" s="725"/>
      <c r="P9" s="726"/>
    </row>
    <row r="10" spans="3:16" ht="23.25" customHeight="1" thickBot="1">
      <c r="C10" s="27"/>
      <c r="D10" s="705" t="s">
        <v>117</v>
      </c>
      <c r="E10" s="706"/>
      <c r="F10" s="706"/>
      <c r="G10" s="707"/>
      <c r="H10" s="23"/>
      <c r="J10" s="73"/>
      <c r="K10" s="472"/>
      <c r="L10" s="473"/>
      <c r="M10" s="474"/>
      <c r="N10" s="474"/>
      <c r="O10" s="474"/>
      <c r="P10" s="475"/>
    </row>
    <row r="11" spans="3:16" ht="34.5" customHeight="1" thickBot="1">
      <c r="C11" s="27"/>
      <c r="D11" s="483" t="s">
        <v>46</v>
      </c>
      <c r="E11" s="484"/>
      <c r="F11" s="748"/>
      <c r="G11" s="749"/>
      <c r="H11" s="23"/>
      <c r="J11" s="476"/>
      <c r="K11" s="727" t="s">
        <v>226</v>
      </c>
      <c r="L11" s="728"/>
      <c r="M11" s="427"/>
      <c r="N11" s="427" t="s">
        <v>227</v>
      </c>
      <c r="O11" s="434"/>
      <c r="P11" s="23"/>
    </row>
    <row r="12" spans="3:16" ht="23.25" customHeight="1" thickBot="1">
      <c r="C12" s="27"/>
      <c r="D12" s="705" t="s">
        <v>166</v>
      </c>
      <c r="E12" s="706"/>
      <c r="F12" s="706"/>
      <c r="G12" s="707"/>
      <c r="H12" s="23"/>
      <c r="J12" s="477"/>
      <c r="K12" s="417">
        <v>1</v>
      </c>
      <c r="L12" s="418" t="s">
        <v>228</v>
      </c>
      <c r="M12" s="419" t="s">
        <v>53</v>
      </c>
      <c r="N12" s="420">
        <f>K12*3.785412</f>
        <v>3.785412</v>
      </c>
      <c r="O12" s="421" t="s">
        <v>33</v>
      </c>
      <c r="P12" s="23"/>
    </row>
    <row r="13" spans="3:16" ht="24" customHeight="1">
      <c r="C13" s="27"/>
      <c r="D13" s="243" t="s">
        <v>181</v>
      </c>
      <c r="E13" s="557"/>
      <c r="F13" s="558"/>
      <c r="G13" s="559"/>
      <c r="H13" s="23"/>
      <c r="J13" s="478"/>
      <c r="K13" s="422">
        <v>1</v>
      </c>
      <c r="L13" s="423" t="s">
        <v>229</v>
      </c>
      <c r="M13" s="424" t="s">
        <v>53</v>
      </c>
      <c r="N13" s="425">
        <f>K13*4.54609</f>
        <v>4.54609</v>
      </c>
      <c r="O13" s="426" t="s">
        <v>33</v>
      </c>
      <c r="P13" s="23"/>
    </row>
    <row r="14" spans="3:16" ht="31.5" customHeight="1">
      <c r="C14" s="27"/>
      <c r="D14" s="242" t="s">
        <v>267</v>
      </c>
      <c r="E14" s="237">
        <v>0</v>
      </c>
      <c r="F14" s="234" t="s">
        <v>167</v>
      </c>
      <c r="G14" s="181"/>
      <c r="H14" s="23"/>
      <c r="J14" s="478"/>
      <c r="K14" s="422">
        <v>1</v>
      </c>
      <c r="L14" s="423" t="s">
        <v>230</v>
      </c>
      <c r="M14" s="424" t="s">
        <v>53</v>
      </c>
      <c r="N14" s="425">
        <f>K14*1000</f>
        <v>1000</v>
      </c>
      <c r="O14" s="426" t="s">
        <v>33</v>
      </c>
      <c r="P14" s="23"/>
    </row>
    <row r="15" spans="3:16" ht="34.5" customHeight="1">
      <c r="C15" s="27"/>
      <c r="D15" s="240" t="s">
        <v>269</v>
      </c>
      <c r="E15" s="176">
        <v>0</v>
      </c>
      <c r="F15" s="183" t="s">
        <v>174</v>
      </c>
      <c r="G15" s="168"/>
      <c r="H15" s="23"/>
      <c r="J15" s="478"/>
      <c r="K15" s="422">
        <v>1</v>
      </c>
      <c r="L15" s="423" t="s">
        <v>231</v>
      </c>
      <c r="M15" s="424" t="s">
        <v>53</v>
      </c>
      <c r="N15" s="425">
        <f>K15*0.946353</f>
        <v>0.946353</v>
      </c>
      <c r="O15" s="426" t="s">
        <v>33</v>
      </c>
      <c r="P15" s="23"/>
    </row>
    <row r="16" spans="3:16" ht="18" customHeight="1">
      <c r="C16" s="27"/>
      <c r="D16" s="240" t="s">
        <v>31</v>
      </c>
      <c r="E16" s="238">
        <v>0</v>
      </c>
      <c r="F16" s="236" t="s">
        <v>164</v>
      </c>
      <c r="G16" s="168"/>
      <c r="H16" s="23"/>
      <c r="J16" s="479"/>
      <c r="K16" s="422">
        <v>1</v>
      </c>
      <c r="L16" s="423" t="s">
        <v>232</v>
      </c>
      <c r="M16" s="424" t="s">
        <v>53</v>
      </c>
      <c r="N16" s="425">
        <f>0.029574*K16</f>
        <v>0.029574</v>
      </c>
      <c r="O16" s="426" t="s">
        <v>33</v>
      </c>
      <c r="P16" s="23"/>
    </row>
    <row r="17" spans="3:16" ht="18" customHeight="1">
      <c r="C17" s="27"/>
      <c r="D17" s="243"/>
      <c r="E17" s="239">
        <v>0</v>
      </c>
      <c r="F17" s="235" t="s">
        <v>32</v>
      </c>
      <c r="G17" s="244"/>
      <c r="H17" s="23"/>
      <c r="J17" s="479"/>
      <c r="K17" s="435">
        <v>1</v>
      </c>
      <c r="L17" s="436" t="s">
        <v>233</v>
      </c>
      <c r="M17" s="437" t="s">
        <v>53</v>
      </c>
      <c r="N17" s="438">
        <f>K17/1000</f>
        <v>0.001</v>
      </c>
      <c r="O17" s="441" t="s">
        <v>33</v>
      </c>
      <c r="P17" s="23"/>
    </row>
    <row r="18" spans="3:16" ht="22.5" customHeight="1">
      <c r="C18" s="27"/>
      <c r="D18" s="240" t="s">
        <v>181</v>
      </c>
      <c r="E18" s="229"/>
      <c r="F18" s="230"/>
      <c r="G18" s="241"/>
      <c r="H18" s="23"/>
      <c r="J18" s="479"/>
      <c r="K18" s="428">
        <v>1</v>
      </c>
      <c r="L18" s="447" t="s">
        <v>234</v>
      </c>
      <c r="M18" s="429" t="s">
        <v>53</v>
      </c>
      <c r="N18" s="430">
        <f>K18*3.78541178</f>
        <v>3.78541178</v>
      </c>
      <c r="O18" s="450" t="s">
        <v>235</v>
      </c>
      <c r="P18" s="23"/>
    </row>
    <row r="19" spans="3:16" ht="31.5" customHeight="1">
      <c r="C19" s="27"/>
      <c r="D19" s="242" t="s">
        <v>267</v>
      </c>
      <c r="E19" s="237">
        <v>0</v>
      </c>
      <c r="F19" s="183" t="s">
        <v>167</v>
      </c>
      <c r="G19" s="168"/>
      <c r="H19" s="23"/>
      <c r="J19" s="27"/>
      <c r="K19" s="442">
        <v>1</v>
      </c>
      <c r="L19" s="448" t="s">
        <v>236</v>
      </c>
      <c r="M19" s="439" t="s">
        <v>53</v>
      </c>
      <c r="N19" s="440">
        <f>K19*119.828443076277</f>
        <v>119.828443076277</v>
      </c>
      <c r="O19" s="451" t="s">
        <v>71</v>
      </c>
      <c r="P19" s="23"/>
    </row>
    <row r="20" spans="3:16" ht="30" customHeight="1">
      <c r="C20" s="27"/>
      <c r="D20" s="240" t="s">
        <v>269</v>
      </c>
      <c r="E20" s="176">
        <v>0</v>
      </c>
      <c r="F20" s="183" t="s">
        <v>174</v>
      </c>
      <c r="G20" s="168"/>
      <c r="H20" s="23"/>
      <c r="J20" s="27"/>
      <c r="K20" s="428">
        <v>2</v>
      </c>
      <c r="L20" s="447" t="s">
        <v>237</v>
      </c>
      <c r="M20" s="429" t="s">
        <v>53</v>
      </c>
      <c r="N20" s="430">
        <f>K20*0.001</f>
        <v>0.002</v>
      </c>
      <c r="O20" s="450" t="s">
        <v>174</v>
      </c>
      <c r="P20" s="23"/>
    </row>
    <row r="21" spans="3:16" ht="21" customHeight="1" thickBot="1">
      <c r="C21" s="27"/>
      <c r="D21" s="240" t="s">
        <v>31</v>
      </c>
      <c r="E21" s="238">
        <v>0</v>
      </c>
      <c r="F21" s="236" t="s">
        <v>164</v>
      </c>
      <c r="G21" s="168"/>
      <c r="H21" s="23"/>
      <c r="J21" s="27"/>
      <c r="K21" s="431">
        <v>1</v>
      </c>
      <c r="L21" s="449" t="s">
        <v>238</v>
      </c>
      <c r="M21" s="432" t="s">
        <v>53</v>
      </c>
      <c r="N21" s="433">
        <f>K21*0.4536</f>
        <v>0.4536</v>
      </c>
      <c r="O21" s="452" t="s">
        <v>174</v>
      </c>
      <c r="P21" s="23"/>
    </row>
    <row r="22" spans="3:16" ht="15" customHeight="1" thickBot="1">
      <c r="C22" s="27"/>
      <c r="D22" s="240"/>
      <c r="E22" s="238">
        <v>0</v>
      </c>
      <c r="F22" s="236" t="s">
        <v>32</v>
      </c>
      <c r="G22" s="168"/>
      <c r="H22" s="23"/>
      <c r="J22" s="27"/>
      <c r="K22" s="727" t="s">
        <v>226</v>
      </c>
      <c r="L22" s="728"/>
      <c r="M22" s="470"/>
      <c r="N22" s="470" t="s">
        <v>227</v>
      </c>
      <c r="O22" s="471"/>
      <c r="P22" s="23"/>
    </row>
    <row r="23" spans="3:16" ht="32.25" customHeight="1">
      <c r="C23" s="27"/>
      <c r="D23" s="240" t="s">
        <v>181</v>
      </c>
      <c r="E23" s="229"/>
      <c r="F23" s="230"/>
      <c r="G23" s="241"/>
      <c r="H23" s="23"/>
      <c r="J23" s="27"/>
      <c r="K23" s="465" t="s">
        <v>239</v>
      </c>
      <c r="L23" s="466" t="s">
        <v>240</v>
      </c>
      <c r="M23" s="733" t="s">
        <v>241</v>
      </c>
      <c r="N23" s="734"/>
      <c r="O23" s="735"/>
      <c r="P23" s="23"/>
    </row>
    <row r="24" spans="3:16" ht="33" customHeight="1" thickBot="1">
      <c r="C24" s="27"/>
      <c r="D24" s="242" t="s">
        <v>267</v>
      </c>
      <c r="E24" s="231">
        <v>0</v>
      </c>
      <c r="F24" s="208" t="s">
        <v>167</v>
      </c>
      <c r="G24" s="181"/>
      <c r="H24" s="23"/>
      <c r="J24" s="27"/>
      <c r="K24" s="443">
        <v>1</v>
      </c>
      <c r="L24" s="444">
        <v>1</v>
      </c>
      <c r="M24" s="445" t="s">
        <v>53</v>
      </c>
      <c r="N24" s="464">
        <f>K24/L24</f>
        <v>1</v>
      </c>
      <c r="O24" s="446" t="s">
        <v>235</v>
      </c>
      <c r="P24" s="23"/>
    </row>
    <row r="25" spans="3:16" ht="37.5" customHeight="1">
      <c r="C25" s="27"/>
      <c r="D25" s="240" t="s">
        <v>269</v>
      </c>
      <c r="E25" s="176">
        <v>0</v>
      </c>
      <c r="F25" s="183" t="s">
        <v>174</v>
      </c>
      <c r="G25" s="168"/>
      <c r="H25" s="23"/>
      <c r="J25" s="27"/>
      <c r="K25" s="453"/>
      <c r="L25" s="453"/>
      <c r="M25" s="453"/>
      <c r="N25" s="453"/>
      <c r="O25" s="453"/>
      <c r="P25" s="23"/>
    </row>
    <row r="26" spans="3:16" ht="20.25" customHeight="1">
      <c r="C26" s="27"/>
      <c r="D26" s="240" t="s">
        <v>31</v>
      </c>
      <c r="E26" s="238">
        <v>0</v>
      </c>
      <c r="F26" s="177" t="s">
        <v>164</v>
      </c>
      <c r="G26" s="168"/>
      <c r="H26" s="23"/>
      <c r="J26" s="27"/>
      <c r="K26" s="453"/>
      <c r="L26" s="453"/>
      <c r="M26" s="453"/>
      <c r="N26" s="453"/>
      <c r="O26" s="453"/>
      <c r="P26" s="23"/>
    </row>
    <row r="27" spans="3:16" ht="22.5" customHeight="1" thickBot="1">
      <c r="C27" s="27"/>
      <c r="D27" s="245"/>
      <c r="E27" s="246">
        <v>0</v>
      </c>
      <c r="F27" s="247" t="s">
        <v>32</v>
      </c>
      <c r="G27" s="228"/>
      <c r="H27" s="23"/>
      <c r="J27" s="27"/>
      <c r="K27" s="453"/>
      <c r="L27" s="453"/>
      <c r="M27" s="453"/>
      <c r="N27" s="453"/>
      <c r="O27" s="453"/>
      <c r="P27" s="23"/>
    </row>
    <row r="28" spans="3:16" ht="24" customHeight="1" thickBot="1">
      <c r="C28" s="25"/>
      <c r="D28" s="26"/>
      <c r="E28" s="26"/>
      <c r="F28" s="26"/>
      <c r="G28" s="26"/>
      <c r="H28" s="24"/>
      <c r="J28" s="25"/>
      <c r="K28" s="26"/>
      <c r="L28" s="26"/>
      <c r="M28" s="26"/>
      <c r="N28" s="26"/>
      <c r="O28" s="26"/>
      <c r="P28" s="24"/>
    </row>
    <row r="29" spans="3:8" ht="24" customHeight="1">
      <c r="C29" s="82"/>
      <c r="D29" s="82"/>
      <c r="E29" s="82"/>
      <c r="F29" s="82"/>
      <c r="G29" s="82"/>
      <c r="H29" s="82"/>
    </row>
  </sheetData>
  <sheetProtection sheet="1"/>
  <mergeCells count="11">
    <mergeCell ref="J9:P9"/>
    <mergeCell ref="K11:L11"/>
    <mergeCell ref="K22:L22"/>
    <mergeCell ref="M23:O23"/>
    <mergeCell ref="C4:H4"/>
    <mergeCell ref="C5:H5"/>
    <mergeCell ref="C6:H6"/>
    <mergeCell ref="C7:H7"/>
    <mergeCell ref="D12:G12"/>
    <mergeCell ref="D10:G10"/>
    <mergeCell ref="F11:G11"/>
  </mergeCells>
  <dataValidations count="7">
    <dataValidation allowBlank="1" showInputMessage="1" showErrorMessage="1" error="Value entered must be between 0 and 52 weeks" sqref="E23 E13"/>
    <dataValidation type="decimal" allowBlank="1" showErrorMessage="1" error="Value entered must be between 0 and 100%" sqref="E26 E21 E24 E19 E14 E16">
      <formula1>0</formula1>
      <formula2>100</formula2>
    </dataValidation>
    <dataValidation type="whole" allowBlank="1" showErrorMessage="1" prompt="Value entered must be between 0 and 52 weeks" error="Value must be between 0 and 52" sqref="E17">
      <formula1>0</formula1>
      <formula2>52</formula2>
    </dataValidation>
    <dataValidation allowBlank="1" showErrorMessage="1" sqref="E18"/>
    <dataValidation type="whole" allowBlank="1" showErrorMessage="1" error="weeks/year must be between 0 and 52" sqref="E27">
      <formula1>0</formula1>
      <formula2>52</formula2>
    </dataValidation>
    <dataValidation type="whole" allowBlank="1" showErrorMessage="1" error="value must be between 0 and 52" sqref="E22">
      <formula1>0</formula1>
      <formula2>52</formula2>
    </dataValidation>
    <dataValidation allowBlank="1" showInputMessage="1" showErrorMessage="1" promptTitle="Instruction" prompt="After entering data in this cell, select the unit from the drop down menu at the right hand side" sqref="E11"/>
  </dataValidations>
  <printOptions/>
  <pageMargins left="0.7" right="0.7" top="0.75" bottom="0.75" header="0.3" footer="0.3"/>
  <pageSetup horizontalDpi="600" verticalDpi="6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tabColor theme="2" tint="-0.7499799728393555"/>
  </sheetPr>
  <dimension ref="C1:K24"/>
  <sheetViews>
    <sheetView zoomScalePageLayoutView="0" workbookViewId="0" topLeftCell="A1">
      <selection activeCell="A1" sqref="A1"/>
    </sheetView>
  </sheetViews>
  <sheetFormatPr defaultColWidth="9.140625" defaultRowHeight="15"/>
  <cols>
    <col min="1" max="1" width="9.140625" style="21" customWidth="1"/>
    <col min="2" max="2" width="18.421875" style="21" customWidth="1"/>
    <col min="3" max="3" width="9.140625" style="21" customWidth="1"/>
    <col min="4" max="4" width="24.28125" style="21" customWidth="1"/>
    <col min="5" max="5" width="15.57421875" style="21" customWidth="1"/>
    <col min="6" max="6" width="16.7109375" style="21" customWidth="1"/>
    <col min="7" max="7" width="17.00390625" style="21" customWidth="1"/>
    <col min="8" max="8" width="19.7109375" style="21" customWidth="1"/>
    <col min="9" max="9" width="18.57421875" style="21" customWidth="1"/>
    <col min="10" max="16384" width="9.140625" style="21" customWidth="1"/>
  </cols>
  <sheetData>
    <row r="1" spans="3:11" ht="39" customHeight="1">
      <c r="C1" s="313"/>
      <c r="D1" s="313"/>
      <c r="E1" s="313"/>
      <c r="F1" s="313"/>
      <c r="G1" s="313"/>
      <c r="H1" s="313"/>
      <c r="I1" s="313"/>
      <c r="J1" s="313"/>
      <c r="K1" s="313"/>
    </row>
    <row r="2" spans="3:11" s="674" customFormat="1" ht="25.5" customHeight="1">
      <c r="C2" s="680" t="s">
        <v>300</v>
      </c>
      <c r="D2" s="681"/>
      <c r="E2" s="681"/>
      <c r="F2" s="681"/>
      <c r="G2" s="681"/>
      <c r="H2" s="681"/>
      <c r="I2" s="681"/>
      <c r="J2" s="681"/>
      <c r="K2" s="681"/>
    </row>
    <row r="3" spans="3:11" s="678" customFormat="1" ht="33.75" customHeight="1" thickBot="1">
      <c r="C3" s="682" t="str">
        <f>Instructions!C4</f>
        <v>Version 3.3, Last updated: June 10, 2013 SI </v>
      </c>
      <c r="D3" s="682"/>
      <c r="E3" s="682"/>
      <c r="F3" s="682"/>
      <c r="G3" s="682"/>
      <c r="H3" s="682"/>
      <c r="I3" s="682"/>
      <c r="J3" s="682"/>
      <c r="K3" s="682"/>
    </row>
    <row r="4" spans="3:11" ht="409.5">
      <c r="C4" s="755" t="s">
        <v>308</v>
      </c>
      <c r="D4" s="756"/>
      <c r="E4" s="756"/>
      <c r="F4" s="756"/>
      <c r="G4" s="756"/>
      <c r="H4" s="757"/>
      <c r="I4" s="313"/>
      <c r="J4" s="313"/>
      <c r="K4" s="313"/>
    </row>
    <row r="5" spans="3:11" ht="16.5" thickBot="1">
      <c r="C5" s="758" t="s">
        <v>312</v>
      </c>
      <c r="D5" s="759"/>
      <c r="E5" s="759"/>
      <c r="F5" s="759"/>
      <c r="G5" s="759"/>
      <c r="H5" s="760"/>
      <c r="I5" s="313"/>
      <c r="J5" s="313"/>
      <c r="K5" s="313"/>
    </row>
    <row r="6" spans="3:11" ht="18.75" thickBot="1">
      <c r="C6" s="314"/>
      <c r="D6" s="315"/>
      <c r="E6" s="315"/>
      <c r="F6" s="315"/>
      <c r="G6" s="315"/>
      <c r="H6" s="315"/>
      <c r="I6" s="313"/>
      <c r="J6" s="313"/>
      <c r="K6" s="313"/>
    </row>
    <row r="7" spans="3:11" ht="16.5" thickBot="1">
      <c r="C7" s="316"/>
      <c r="D7" s="317" t="s">
        <v>77</v>
      </c>
      <c r="E7" s="317"/>
      <c r="F7" s="318"/>
      <c r="G7" s="318"/>
      <c r="H7" s="318"/>
      <c r="I7" s="319"/>
      <c r="J7" s="313"/>
      <c r="K7" s="313"/>
    </row>
    <row r="8" spans="3:11" ht="57" thickBot="1">
      <c r="C8" s="320"/>
      <c r="D8" s="750" t="s">
        <v>78</v>
      </c>
      <c r="E8" s="752" t="s">
        <v>95</v>
      </c>
      <c r="F8" s="753"/>
      <c r="G8" s="753"/>
      <c r="H8" s="754"/>
      <c r="I8" s="321"/>
      <c r="J8" s="313"/>
      <c r="K8" s="313"/>
    </row>
    <row r="9" spans="3:11" ht="38.25" thickBot="1">
      <c r="C9" s="320"/>
      <c r="D9" s="751"/>
      <c r="E9" s="481" t="s">
        <v>102</v>
      </c>
      <c r="F9" s="482" t="s">
        <v>103</v>
      </c>
      <c r="G9" s="157" t="s">
        <v>104</v>
      </c>
      <c r="H9" s="158" t="s">
        <v>106</v>
      </c>
      <c r="I9" s="321"/>
      <c r="J9" s="313"/>
      <c r="K9" s="313"/>
    </row>
    <row r="10" spans="3:11" ht="15.75">
      <c r="C10" s="320"/>
      <c r="D10" s="329" t="s">
        <v>127</v>
      </c>
      <c r="E10" s="325">
        <f>Calculations!$E$14</f>
        <v>0</v>
      </c>
      <c r="F10" s="325">
        <f>Calculations!$F$14</f>
        <v>0</v>
      </c>
      <c r="G10" s="325">
        <f>Calculations!$G$14</f>
        <v>0</v>
      </c>
      <c r="H10" s="325">
        <f>Calculations!$H$14</f>
        <v>0</v>
      </c>
      <c r="I10" s="321"/>
      <c r="J10" s="313"/>
      <c r="K10" s="313"/>
    </row>
    <row r="11" spans="3:11" ht="42.75">
      <c r="C11" s="320"/>
      <c r="D11" s="330" t="s">
        <v>93</v>
      </c>
      <c r="E11" s="326">
        <f>Calculations!$E$10</f>
        <v>0</v>
      </c>
      <c r="F11" s="326">
        <f>Calculations!$F$10</f>
        <v>0</v>
      </c>
      <c r="G11" s="326">
        <f>Calculations!$G$10</f>
        <v>0</v>
      </c>
      <c r="H11" s="326">
        <f>Calculations!$H$10</f>
        <v>0</v>
      </c>
      <c r="I11" s="321"/>
      <c r="J11" s="313"/>
      <c r="K11" s="313"/>
    </row>
    <row r="12" spans="3:11" ht="42" customHeight="1">
      <c r="C12" s="320"/>
      <c r="D12" s="330" t="s">
        <v>285</v>
      </c>
      <c r="E12" s="326">
        <f>Calculations!E11</f>
        <v>0</v>
      </c>
      <c r="F12" s="326">
        <f>Calculations!F11</f>
        <v>0</v>
      </c>
      <c r="G12" s="326">
        <f>Calculations!G11</f>
        <v>0</v>
      </c>
      <c r="H12" s="326">
        <f>Calculations!H11</f>
        <v>0</v>
      </c>
      <c r="I12" s="321"/>
      <c r="J12" s="313"/>
      <c r="K12" s="313"/>
    </row>
    <row r="13" spans="3:11" ht="15.75">
      <c r="C13" s="320"/>
      <c r="D13" s="330" t="s">
        <v>155</v>
      </c>
      <c r="E13" s="326">
        <f>Calculations!$E$17</f>
        <v>0</v>
      </c>
      <c r="F13" s="326">
        <f>Calculations!$F$17</f>
        <v>0</v>
      </c>
      <c r="G13" s="326">
        <f>Calculations!$G$17</f>
        <v>0</v>
      </c>
      <c r="H13" s="326">
        <f>Calculations!$H$17</f>
        <v>0</v>
      </c>
      <c r="I13" s="321"/>
      <c r="J13" s="313"/>
      <c r="K13" s="313"/>
    </row>
    <row r="14" spans="3:11" ht="15.75">
      <c r="C14" s="320"/>
      <c r="D14" s="330" t="s">
        <v>279</v>
      </c>
      <c r="E14" s="326">
        <f>Calculations!E15</f>
        <v>0</v>
      </c>
      <c r="F14" s="326">
        <f>Calculations!F15</f>
        <v>0</v>
      </c>
      <c r="G14" s="326">
        <f>Calculations!G15</f>
        <v>0</v>
      </c>
      <c r="H14" s="326">
        <f>Calculations!H15</f>
        <v>0</v>
      </c>
      <c r="I14" s="321"/>
      <c r="J14" s="313"/>
      <c r="K14" s="313"/>
    </row>
    <row r="15" spans="3:11" ht="33.75" customHeight="1">
      <c r="C15" s="320"/>
      <c r="D15" s="330" t="s">
        <v>128</v>
      </c>
      <c r="E15" s="326">
        <f>Calculations!$E$16</f>
        <v>0</v>
      </c>
      <c r="F15" s="326">
        <f>Calculations!$F$16</f>
        <v>0</v>
      </c>
      <c r="G15" s="326">
        <f>Calculations!$G$16</f>
        <v>0</v>
      </c>
      <c r="H15" s="326">
        <f>Calculations!$H$16</f>
        <v>0</v>
      </c>
      <c r="I15" s="321"/>
      <c r="J15" s="313"/>
      <c r="K15" s="313"/>
    </row>
    <row r="16" spans="3:11" ht="31.5">
      <c r="C16" s="320"/>
      <c r="D16" s="331" t="s">
        <v>23</v>
      </c>
      <c r="E16" s="327">
        <f>Calculations!$E$12</f>
        <v>0</v>
      </c>
      <c r="F16" s="327">
        <f>Calculations!$F$12</f>
        <v>0</v>
      </c>
      <c r="G16" s="327">
        <f>Calculations!$G$12</f>
        <v>0</v>
      </c>
      <c r="H16" s="327">
        <f>Calculations!$H$12</f>
        <v>0</v>
      </c>
      <c r="I16" s="321"/>
      <c r="J16" s="313"/>
      <c r="K16" s="313"/>
    </row>
    <row r="17" spans="3:11" ht="29.25" thickBot="1">
      <c r="C17" s="320"/>
      <c r="D17" s="332" t="s">
        <v>94</v>
      </c>
      <c r="E17" s="328">
        <f>Calculations!$E$13</f>
        <v>0</v>
      </c>
      <c r="F17" s="328">
        <f>Calculations!$F$13</f>
        <v>0</v>
      </c>
      <c r="G17" s="328">
        <f>Calculations!$G$13</f>
        <v>0</v>
      </c>
      <c r="H17" s="328">
        <f>Calculations!$G$13</f>
        <v>0</v>
      </c>
      <c r="I17" s="321"/>
      <c r="J17" s="313"/>
      <c r="K17" s="313"/>
    </row>
    <row r="18" spans="3:11" ht="18.75" thickBot="1">
      <c r="C18" s="322"/>
      <c r="D18" s="323" t="s">
        <v>206</v>
      </c>
      <c r="E18" s="323"/>
      <c r="F18" s="323"/>
      <c r="G18" s="323"/>
      <c r="H18" s="323"/>
      <c r="I18" s="324"/>
      <c r="J18" s="313"/>
      <c r="K18" s="313"/>
    </row>
    <row r="19" spans="3:11" ht="15">
      <c r="C19" s="313"/>
      <c r="D19" s="313"/>
      <c r="E19" s="313"/>
      <c r="F19" s="313"/>
      <c r="G19" s="313"/>
      <c r="H19" s="313"/>
      <c r="I19" s="313"/>
      <c r="J19" s="313"/>
      <c r="K19" s="313"/>
    </row>
    <row r="20" spans="3:11" ht="15">
      <c r="C20" s="313"/>
      <c r="D20" s="313"/>
      <c r="E20" s="313"/>
      <c r="F20" s="313"/>
      <c r="G20" s="313"/>
      <c r="H20" s="313"/>
      <c r="I20" s="313"/>
      <c r="J20" s="313"/>
      <c r="K20" s="313"/>
    </row>
    <row r="21" spans="3:11" ht="15">
      <c r="C21" s="313"/>
      <c r="D21" s="313"/>
      <c r="E21" s="313"/>
      <c r="F21" s="313"/>
      <c r="G21" s="313"/>
      <c r="H21" s="313"/>
      <c r="I21" s="313"/>
      <c r="J21" s="313"/>
      <c r="K21" s="313"/>
    </row>
    <row r="22" spans="3:11" ht="15">
      <c r="C22" s="313"/>
      <c r="D22" s="313"/>
      <c r="E22" s="313"/>
      <c r="F22" s="313"/>
      <c r="G22" s="313"/>
      <c r="H22" s="313"/>
      <c r="I22" s="313"/>
      <c r="J22" s="313"/>
      <c r="K22" s="313"/>
    </row>
    <row r="23" spans="3:11" ht="14.25">
      <c r="C23" s="313"/>
      <c r="D23" s="313"/>
      <c r="E23" s="313"/>
      <c r="F23" s="313"/>
      <c r="G23" s="313"/>
      <c r="H23" s="313"/>
      <c r="I23" s="313"/>
      <c r="J23" s="313"/>
      <c r="K23" s="313"/>
    </row>
    <row r="24" spans="3:11" ht="14.25">
      <c r="C24" s="313"/>
      <c r="D24" s="313"/>
      <c r="E24" s="313"/>
      <c r="F24" s="313"/>
      <c r="G24" s="313"/>
      <c r="H24" s="313"/>
      <c r="I24" s="313"/>
      <c r="J24" s="313"/>
      <c r="K24" s="313"/>
    </row>
  </sheetData>
  <sheetProtection sheet="1"/>
  <mergeCells count="4">
    <mergeCell ref="D8:D9"/>
    <mergeCell ref="E8:H8"/>
    <mergeCell ref="C4:H4"/>
    <mergeCell ref="C5:H5"/>
  </mergeCells>
  <conditionalFormatting sqref="E10:H17">
    <cfRule type="cellIs" priority="1" dxfId="4" operator="greaterThan" stopIfTrue="1">
      <formula>0.1</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3">
    <tabColor theme="4" tint="-0.24997000396251678"/>
  </sheetPr>
  <dimension ref="A1:U532"/>
  <sheetViews>
    <sheetView zoomScalePageLayoutView="0" workbookViewId="0" topLeftCell="A1">
      <selection activeCell="A1" sqref="A1"/>
    </sheetView>
  </sheetViews>
  <sheetFormatPr defaultColWidth="9.140625" defaultRowHeight="15"/>
  <cols>
    <col min="1" max="1" width="6.57421875" style="122" customWidth="1"/>
    <col min="2" max="2" width="20.8515625" style="122" customWidth="1"/>
    <col min="3" max="3" width="16.00390625" style="124" customWidth="1"/>
    <col min="4" max="4" width="13.57421875" style="124" customWidth="1"/>
    <col min="5" max="5" width="21.140625" style="125" customWidth="1"/>
    <col min="6" max="6" width="15.7109375" style="125" customWidth="1"/>
    <col min="7" max="7" width="14.28125" style="125" customWidth="1"/>
    <col min="8" max="8" width="13.28125" style="124" customWidth="1"/>
    <col min="9" max="9" width="10.8515625" style="124" customWidth="1"/>
    <col min="10" max="10" width="12.7109375" style="124" customWidth="1"/>
    <col min="11" max="11" width="15.140625" style="122" customWidth="1"/>
    <col min="12" max="12" width="12.28125" style="122" customWidth="1"/>
    <col min="13" max="13" width="9.57421875" style="122" customWidth="1"/>
    <col min="14" max="14" width="9.421875" style="122" customWidth="1"/>
    <col min="15" max="15" width="9.7109375" style="122" customWidth="1"/>
    <col min="16" max="16" width="17.57421875" style="122" customWidth="1"/>
    <col min="17" max="17" width="20.421875" style="122" customWidth="1"/>
    <col min="18" max="18" width="21.57421875" style="122" customWidth="1"/>
    <col min="19" max="19" width="21.140625" style="122" customWidth="1"/>
    <col min="20" max="16384" width="9.140625" style="122" customWidth="1"/>
  </cols>
  <sheetData>
    <row r="1" spans="2:11" s="119" customFormat="1" ht="20.25">
      <c r="B1" s="117"/>
      <c r="C1" s="118"/>
      <c r="F1" s="120"/>
      <c r="G1" s="118"/>
      <c r="K1" s="118"/>
    </row>
    <row r="2" spans="2:11" s="119" customFormat="1" ht="20.25">
      <c r="B2" s="117"/>
      <c r="C2" s="118"/>
      <c r="F2" s="120"/>
      <c r="G2" s="118"/>
      <c r="K2" s="118"/>
    </row>
    <row r="3" spans="3:11" s="119" customFormat="1" ht="15">
      <c r="C3" s="121" t="s">
        <v>63</v>
      </c>
      <c r="F3" s="120"/>
      <c r="G3" s="118"/>
      <c r="K3" s="118"/>
    </row>
    <row r="4" spans="3:10" s="683" customFormat="1" ht="28.5" customHeight="1">
      <c r="C4" s="683" t="str">
        <f>Instructions!C4</f>
        <v>Version 3.3, Last updated: June 10, 2013 SI </v>
      </c>
      <c r="D4" s="684"/>
      <c r="E4" s="685"/>
      <c r="F4" s="685"/>
      <c r="G4" s="685"/>
      <c r="H4" s="684"/>
      <c r="I4" s="684"/>
      <c r="J4" s="684"/>
    </row>
    <row r="5" spans="3:10" s="126" customFormat="1" ht="33" customHeight="1">
      <c r="C5" s="765" t="s">
        <v>75</v>
      </c>
      <c r="D5" s="765"/>
      <c r="E5" s="765"/>
      <c r="F5" s="765"/>
      <c r="G5" s="765"/>
      <c r="H5" s="765"/>
      <c r="I5" s="765"/>
      <c r="J5" s="765"/>
    </row>
    <row r="6" spans="3:10" ht="32.25" customHeight="1">
      <c r="C6" s="765" t="s">
        <v>81</v>
      </c>
      <c r="D6" s="765"/>
      <c r="E6" s="765"/>
      <c r="F6" s="765"/>
      <c r="G6" s="765"/>
      <c r="H6" s="765"/>
      <c r="I6" s="765"/>
      <c r="J6" s="765"/>
    </row>
    <row r="7" ht="15.75" thickBot="1"/>
    <row r="8" spans="3:10" ht="66.75" thickBot="1">
      <c r="C8" s="766" t="s">
        <v>78</v>
      </c>
      <c r="D8" s="768" t="s">
        <v>15</v>
      </c>
      <c r="E8" s="770" t="s">
        <v>95</v>
      </c>
      <c r="F8" s="770"/>
      <c r="G8" s="770"/>
      <c r="H8" s="771"/>
      <c r="I8" s="136"/>
      <c r="J8" s="136"/>
    </row>
    <row r="9" spans="1:12" ht="36.75" customHeight="1" thickBot="1">
      <c r="A9" s="572"/>
      <c r="C9" s="767"/>
      <c r="D9" s="769"/>
      <c r="E9" s="144" t="s">
        <v>89</v>
      </c>
      <c r="F9" s="145" t="s">
        <v>90</v>
      </c>
      <c r="G9" s="146" t="s">
        <v>92</v>
      </c>
      <c r="H9" s="147" t="s">
        <v>91</v>
      </c>
      <c r="I9" s="137"/>
      <c r="J9" s="137"/>
      <c r="K9" s="125"/>
      <c r="L9" s="124"/>
    </row>
    <row r="10" spans="3:12" ht="60.75" thickBot="1">
      <c r="C10" s="159" t="s">
        <v>93</v>
      </c>
      <c r="D10" s="160" t="s">
        <v>129</v>
      </c>
      <c r="E10" s="617">
        <v>0</v>
      </c>
      <c r="F10" s="617">
        <f>$J$102+$J$105+$J$108+'Metal Substrate'!F22</f>
        <v>0</v>
      </c>
      <c r="G10" s="617">
        <f>$K$77</f>
        <v>0</v>
      </c>
      <c r="H10" s="618">
        <f>SUMIF($E$28:$E$63,C10,$I$28:$I$63)</f>
        <v>0</v>
      </c>
      <c r="I10" s="127"/>
      <c r="J10" s="127"/>
      <c r="K10" s="125"/>
      <c r="L10" s="124"/>
    </row>
    <row r="11" spans="3:12" ht="75">
      <c r="C11" s="159" t="s">
        <v>285</v>
      </c>
      <c r="D11" s="601" t="s">
        <v>286</v>
      </c>
      <c r="E11" s="619">
        <v>0</v>
      </c>
      <c r="F11" s="619">
        <f>'Metal Substrate'!G22</f>
        <v>0</v>
      </c>
      <c r="G11" s="619">
        <v>0</v>
      </c>
      <c r="H11" s="620">
        <v>0</v>
      </c>
      <c r="I11" s="127"/>
      <c r="J11" s="127"/>
      <c r="K11" s="125"/>
      <c r="L11" s="124"/>
    </row>
    <row r="12" spans="3:12" ht="47.25">
      <c r="C12" s="161" t="s">
        <v>23</v>
      </c>
      <c r="D12" s="162" t="s">
        <v>16</v>
      </c>
      <c r="E12" s="621">
        <f>$H$12</f>
        <v>0</v>
      </c>
      <c r="F12" s="621">
        <v>0</v>
      </c>
      <c r="G12" s="622">
        <v>0</v>
      </c>
      <c r="H12" s="623">
        <f>SUMIF($E$28:$E$63,C12,$I$28:$I$63)</f>
        <v>0</v>
      </c>
      <c r="I12" s="127"/>
      <c r="J12" s="127"/>
      <c r="K12" s="125"/>
      <c r="L12" s="124"/>
    </row>
    <row r="13" spans="3:12" ht="60">
      <c r="C13" s="409" t="s">
        <v>94</v>
      </c>
      <c r="D13" s="410" t="s">
        <v>16</v>
      </c>
      <c r="E13" s="624">
        <v>0</v>
      </c>
      <c r="F13" s="624">
        <v>0</v>
      </c>
      <c r="G13" s="624">
        <f>$F$25</f>
        <v>0</v>
      </c>
      <c r="H13" s="625">
        <f>$H$25</f>
        <v>0</v>
      </c>
      <c r="I13" s="127"/>
      <c r="J13" s="127"/>
      <c r="K13" s="125"/>
      <c r="L13" s="124"/>
    </row>
    <row r="14" spans="3:12" ht="15.75">
      <c r="C14" s="163" t="s">
        <v>127</v>
      </c>
      <c r="D14" s="164" t="s">
        <v>130</v>
      </c>
      <c r="E14" s="626">
        <v>0</v>
      </c>
      <c r="F14" s="626">
        <f>$J$103+$J$106+$J$109+'Metal Substrate'!E22</f>
        <v>0</v>
      </c>
      <c r="G14" s="626">
        <f>$K$86+$K$91+$K$94+$K$97</f>
        <v>0</v>
      </c>
      <c r="H14" s="623">
        <f>SUMIF($C$67:$C$73,C14,$I$67:$I$73)</f>
        <v>0</v>
      </c>
      <c r="I14" s="127"/>
      <c r="J14" s="127"/>
      <c r="K14" s="125"/>
      <c r="L14" s="124"/>
    </row>
    <row r="15" spans="3:12" ht="15.75">
      <c r="C15" s="163" t="s">
        <v>279</v>
      </c>
      <c r="D15" s="164" t="s">
        <v>284</v>
      </c>
      <c r="E15" s="626">
        <v>0</v>
      </c>
      <c r="F15" s="626">
        <f>'Metal Substrate'!I22</f>
        <v>0</v>
      </c>
      <c r="G15" s="626">
        <v>0</v>
      </c>
      <c r="H15" s="623">
        <v>0</v>
      </c>
      <c r="I15" s="127"/>
      <c r="J15" s="127"/>
      <c r="K15" s="125"/>
      <c r="L15" s="124"/>
    </row>
    <row r="16" spans="3:12" ht="15">
      <c r="C16" s="163" t="s">
        <v>128</v>
      </c>
      <c r="D16" s="164" t="s">
        <v>131</v>
      </c>
      <c r="E16" s="626">
        <v>0</v>
      </c>
      <c r="F16" s="626">
        <f>$J$104+$J$107+$J$110+'Metal Substrate'!J22</f>
        <v>0</v>
      </c>
      <c r="G16" s="626">
        <f>$K$92+$K$95+$K$98+SUM($K$78:$K$85)</f>
        <v>0</v>
      </c>
      <c r="H16" s="623">
        <f>SUMIF($C$67:$C$73,C16,$I$67:$I$73)</f>
        <v>0</v>
      </c>
      <c r="I16" s="127"/>
      <c r="J16" s="127"/>
      <c r="K16" s="125"/>
      <c r="L16" s="124"/>
    </row>
    <row r="17" spans="3:12" ht="15.75" thickBot="1">
      <c r="C17" s="165" t="s">
        <v>155</v>
      </c>
      <c r="D17" s="166" t="s">
        <v>156</v>
      </c>
      <c r="E17" s="627">
        <v>0</v>
      </c>
      <c r="F17" s="627">
        <f>'Metal Substrate'!H22</f>
        <v>0</v>
      </c>
      <c r="G17" s="627">
        <f>$K$90+$K$93+$K$96</f>
        <v>0</v>
      </c>
      <c r="H17" s="628">
        <v>0</v>
      </c>
      <c r="I17" s="127"/>
      <c r="J17" s="127"/>
      <c r="K17" s="125"/>
      <c r="L17" s="124"/>
    </row>
    <row r="18" spans="3:11" ht="14.25" thickBot="1">
      <c r="C18" s="128"/>
      <c r="D18" s="128"/>
      <c r="E18" s="602"/>
      <c r="F18" s="602"/>
      <c r="G18" s="602"/>
      <c r="H18" s="603"/>
      <c r="I18" s="128"/>
      <c r="J18" s="128"/>
      <c r="K18" s="130"/>
    </row>
    <row r="19" spans="3:11" ht="27" thickBot="1">
      <c r="C19" s="550" t="s">
        <v>116</v>
      </c>
      <c r="D19" s="568" t="s">
        <v>120</v>
      </c>
      <c r="E19" s="129"/>
      <c r="K19" s="130"/>
    </row>
    <row r="20" spans="3:11" ht="26.25">
      <c r="C20" s="566" t="s">
        <v>207</v>
      </c>
      <c r="D20" s="567">
        <v>2</v>
      </c>
      <c r="J20" s="128"/>
      <c r="K20" s="130"/>
    </row>
    <row r="21" spans="3:11" ht="39">
      <c r="C21" s="361" t="s">
        <v>208</v>
      </c>
      <c r="D21" s="362">
        <v>3</v>
      </c>
      <c r="J21" s="128"/>
      <c r="K21" s="130"/>
    </row>
    <row r="22" spans="3:11" ht="27" thickBot="1">
      <c r="C22" s="363" t="s">
        <v>209</v>
      </c>
      <c r="D22" s="364">
        <v>4</v>
      </c>
      <c r="J22" s="128"/>
      <c r="K22" s="130"/>
    </row>
    <row r="23" spans="3:11" ht="14.25" thickBot="1">
      <c r="C23" s="128"/>
      <c r="D23" s="128"/>
      <c r="E23" s="129"/>
      <c r="F23" s="129"/>
      <c r="G23" s="129"/>
      <c r="H23" s="128"/>
      <c r="I23" s="128"/>
      <c r="J23" s="128"/>
      <c r="K23" s="130"/>
    </row>
    <row r="24" spans="3:10" ht="29.25" customHeight="1" thickBot="1">
      <c r="C24" s="345" t="s">
        <v>244</v>
      </c>
      <c r="D24" s="346" t="s">
        <v>14</v>
      </c>
      <c r="E24" s="347" t="s">
        <v>15</v>
      </c>
      <c r="F24" s="549" t="s">
        <v>251</v>
      </c>
      <c r="G24" s="347" t="s">
        <v>250</v>
      </c>
      <c r="H24" s="347" t="s">
        <v>170</v>
      </c>
      <c r="J24" s="502"/>
    </row>
    <row r="25" spans="3:10" ht="40.5" customHeight="1" thickBot="1">
      <c r="C25" s="569">
        <v>1</v>
      </c>
      <c r="D25" s="552" t="s">
        <v>94</v>
      </c>
      <c r="E25" s="570" t="s">
        <v>16</v>
      </c>
      <c r="F25" s="571">
        <f>'Electroplated Product'!E11*IF(Calculations!C123=1,0,IF(Calculations!C123=2,1,IF(Calculations!C123=3,0.4536,IF(Calculations!C123=4,1000,IF(Calculations!C123=5,907.185,IF(Calculations!C123=6,0.92,IF(Calculations!C123=7,3.785412*0.92,0.92*1000)))))))</f>
        <v>0</v>
      </c>
      <c r="G25" s="629"/>
      <c r="H25" s="667">
        <f>IF($C$25=2,$G$25*'Electroplated Product'!$E$11,IF($C$25=3,$G$25*'Electroplated Product'!$E$11*'Electroplated Product'!#REF!,0))</f>
        <v>0</v>
      </c>
      <c r="J25" s="553"/>
    </row>
    <row r="26" spans="2:10" ht="16.5" customHeight="1" thickBot="1">
      <c r="B26" s="565"/>
      <c r="C26" s="564"/>
      <c r="D26" s="560"/>
      <c r="E26" s="561"/>
      <c r="F26" s="562" t="s">
        <v>252</v>
      </c>
      <c r="G26" s="561"/>
      <c r="H26" s="563"/>
      <c r="J26" s="553"/>
    </row>
    <row r="27" spans="3:10" ht="30" customHeight="1" thickBot="1">
      <c r="C27" s="345" t="s">
        <v>119</v>
      </c>
      <c r="D27" s="550" t="s">
        <v>13</v>
      </c>
      <c r="E27" s="346" t="s">
        <v>14</v>
      </c>
      <c r="F27" s="347" t="s">
        <v>15</v>
      </c>
      <c r="G27" s="347" t="s">
        <v>125</v>
      </c>
      <c r="H27" s="347" t="s">
        <v>213</v>
      </c>
      <c r="I27" s="551" t="s">
        <v>85</v>
      </c>
      <c r="J27" s="348" t="s">
        <v>54</v>
      </c>
    </row>
    <row r="28" spans="1:10" s="123" customFormat="1" ht="25.5" customHeight="1">
      <c r="A28" s="132"/>
      <c r="B28" s="132"/>
      <c r="C28" s="98">
        <f aca="true" t="shared" si="0" ref="C28:C63">+$C$25</f>
        <v>1</v>
      </c>
      <c r="D28" s="763" t="s">
        <v>118</v>
      </c>
      <c r="E28" s="339" t="s">
        <v>93</v>
      </c>
      <c r="F28" s="138" t="s">
        <v>129</v>
      </c>
      <c r="G28" s="99">
        <f>IF(C28=$D$20,7.776,IF(C28=$D$21,2.138,0))</f>
        <v>0</v>
      </c>
      <c r="H28" s="100">
        <f>IF(C28=$D$22,1.4,0)</f>
        <v>0</v>
      </c>
      <c r="I28" s="664">
        <f>IF($E$130=2,IF(G28&gt;0,G28/1000000*'Chromium Bath'!$E$18*'Chromium Bath'!$E$19*'Chromium Bath'!$E$20,IF(H28&gt;0,H28/1000*'Chromium Bath'!$E$12,0)))+0</f>
        <v>0</v>
      </c>
      <c r="J28" s="101" t="s">
        <v>132</v>
      </c>
    </row>
    <row r="29" spans="1:10" s="123" customFormat="1" ht="27">
      <c r="A29" s="132"/>
      <c r="B29" s="132"/>
      <c r="C29" s="102">
        <f t="shared" si="0"/>
        <v>1</v>
      </c>
      <c r="D29" s="772"/>
      <c r="E29" s="340" t="s">
        <v>22</v>
      </c>
      <c r="F29" s="142" t="s">
        <v>16</v>
      </c>
      <c r="G29" s="103">
        <f>2.1*G28</f>
        <v>0</v>
      </c>
      <c r="H29" s="104">
        <f>H28*2.1</f>
        <v>0</v>
      </c>
      <c r="I29" s="665">
        <f>IF($E$130=2,IF(G29&gt;0,G29/1000000*'Chromium Bath'!$E$18*'Chromium Bath'!$E$19*'Chromium Bath'!$E$20,IF(H29&gt;0,H29/1000*'Chromium Bath'!$E$12,0)))+0</f>
        <v>0</v>
      </c>
      <c r="J29" s="105" t="s">
        <v>55</v>
      </c>
    </row>
    <row r="30" spans="1:10" s="123" customFormat="1" ht="20.25" customHeight="1" thickBot="1">
      <c r="A30" s="132"/>
      <c r="B30" s="132"/>
      <c r="C30" s="106">
        <f t="shared" si="0"/>
        <v>1</v>
      </c>
      <c r="D30" s="773"/>
      <c r="E30" s="359" t="s">
        <v>23</v>
      </c>
      <c r="F30" s="141" t="s">
        <v>16</v>
      </c>
      <c r="G30" s="110">
        <f>G29*0.885</f>
        <v>0</v>
      </c>
      <c r="H30" s="358">
        <f>H29*0.885</f>
        <v>0</v>
      </c>
      <c r="I30" s="666">
        <f>IF($E$130=2,IF(G30&gt;0,G30/1000000*'Chromium Bath'!$E$18*'Chromium Bath'!$E$19*'Chromium Bath'!$E$20,IF(H30&gt;0,H30/1000*'Chromium Bath'!$E$12,0)))+0</f>
        <v>0</v>
      </c>
      <c r="J30" s="143" t="s">
        <v>56</v>
      </c>
    </row>
    <row r="31" spans="1:10" s="123" customFormat="1" ht="27">
      <c r="A31" s="132"/>
      <c r="B31" s="132"/>
      <c r="C31" s="107">
        <f t="shared" si="0"/>
        <v>1</v>
      </c>
      <c r="D31" s="761" t="s">
        <v>17</v>
      </c>
      <c r="E31" s="342" t="s">
        <v>93</v>
      </c>
      <c r="F31" s="354" t="s">
        <v>129</v>
      </c>
      <c r="G31" s="356">
        <f>IF(C31=$D$20,0.51,IF(C31=$D$21,0,0))</f>
        <v>0</v>
      </c>
      <c r="H31" s="355">
        <f>IF(C31=$D$22,0,0)</f>
        <v>0</v>
      </c>
      <c r="I31" s="664">
        <f>IF($E$130=3,IF(G31&gt;0,G31/1000000*'Chromium Bath'!$E$18*'Chromium Bath'!$E$19*'Chromium Bath'!$E$20,IF(H31&gt;0,H31/1000*'Chromium Bath'!$E$12,0)))+0</f>
        <v>0</v>
      </c>
      <c r="J31" s="357" t="s">
        <v>55</v>
      </c>
    </row>
    <row r="32" spans="1:10" s="123" customFormat="1" ht="27">
      <c r="A32" s="132"/>
      <c r="B32" s="132"/>
      <c r="C32" s="102">
        <f t="shared" si="0"/>
        <v>1</v>
      </c>
      <c r="D32" s="762"/>
      <c r="E32" s="337" t="s">
        <v>22</v>
      </c>
      <c r="F32" s="139" t="s">
        <v>16</v>
      </c>
      <c r="G32" s="103">
        <f>2.1*G31</f>
        <v>0</v>
      </c>
      <c r="H32" s="344">
        <f>H31*2.1</f>
        <v>0</v>
      </c>
      <c r="I32" s="665">
        <f>IF($E$130=3,IF(G32&gt;0,G32/1000000*'Chromium Bath'!$E$18*'Chromium Bath'!$E$19*'Chromium Bath'!$E$20,IF(H32&gt;0,H32/1000*'Chromium Bath'!$E$12,0)))+0</f>
        <v>0</v>
      </c>
      <c r="J32" s="105" t="s">
        <v>55</v>
      </c>
    </row>
    <row r="33" spans="1:10" s="123" customFormat="1" ht="16.5" customHeight="1" thickBot="1">
      <c r="A33" s="132"/>
      <c r="B33" s="132"/>
      <c r="C33" s="112">
        <f t="shared" si="0"/>
        <v>1</v>
      </c>
      <c r="D33" s="762"/>
      <c r="E33" s="338" t="s">
        <v>23</v>
      </c>
      <c r="F33" s="349" t="s">
        <v>16</v>
      </c>
      <c r="G33" s="353">
        <f>G32*0.885</f>
        <v>0</v>
      </c>
      <c r="H33" s="350">
        <f>H32*0.885</f>
        <v>0</v>
      </c>
      <c r="I33" s="666">
        <f>IF($E$130=3,IF(G33&gt;0,G33/1000000*'Chromium Bath'!$E$18*'Chromium Bath'!$E$19*'Chromium Bath'!$E$20,IF(H33&gt;0,H33/1000*'Chromium Bath'!$E$12,0)))+0</f>
        <v>0</v>
      </c>
      <c r="J33" s="268" t="s">
        <v>56</v>
      </c>
    </row>
    <row r="34" spans="1:10" s="123" customFormat="1" ht="27">
      <c r="A34" s="132"/>
      <c r="B34" s="132"/>
      <c r="C34" s="98">
        <f t="shared" si="0"/>
        <v>1</v>
      </c>
      <c r="D34" s="763" t="s">
        <v>18</v>
      </c>
      <c r="E34" s="336" t="s">
        <v>93</v>
      </c>
      <c r="F34" s="138" t="s">
        <v>129</v>
      </c>
      <c r="G34" s="99">
        <f>IF(C34=$D$20,1.8,IF(C34=$D$21,0,0))</f>
        <v>0</v>
      </c>
      <c r="H34" s="99">
        <f>IF(C34=$D$22,1.2,0)</f>
        <v>0</v>
      </c>
      <c r="I34" s="664">
        <f>IF($E$130=4,IF(G34&gt;0,G34/1000000*'Chromium Bath'!$E$18*'Chromium Bath'!$E$19*'Chromium Bath'!$E$20,IF(H34&gt;0,H34/1000*'Chromium Bath'!$E$12,0)))+0</f>
        <v>0</v>
      </c>
      <c r="J34" s="108" t="s">
        <v>55</v>
      </c>
    </row>
    <row r="35" spans="1:10" s="123" customFormat="1" ht="27">
      <c r="A35" s="132"/>
      <c r="B35" s="132"/>
      <c r="C35" s="102">
        <f t="shared" si="0"/>
        <v>1</v>
      </c>
      <c r="D35" s="762"/>
      <c r="E35" s="337" t="s">
        <v>22</v>
      </c>
      <c r="F35" s="139" t="s">
        <v>16</v>
      </c>
      <c r="G35" s="103">
        <f>2.1*G34</f>
        <v>0</v>
      </c>
      <c r="H35" s="104">
        <f>H34*2.1</f>
        <v>0</v>
      </c>
      <c r="I35" s="665">
        <f>IF($E$130=4,IF(G35&gt;0,G35/1000000*'Chromium Bath'!$E$18*'Chromium Bath'!$E$19*'Chromium Bath'!$E$20,IF(H35&gt;0,H35/1000*'Chromium Bath'!$E$12,0)))+0</f>
        <v>0</v>
      </c>
      <c r="J35" s="105" t="s">
        <v>55</v>
      </c>
    </row>
    <row r="36" spans="1:10" s="123" customFormat="1" ht="27" thickBot="1">
      <c r="A36" s="132"/>
      <c r="B36" s="132"/>
      <c r="C36" s="106">
        <f t="shared" si="0"/>
        <v>1</v>
      </c>
      <c r="D36" s="764"/>
      <c r="E36" s="341" t="s">
        <v>23</v>
      </c>
      <c r="F36" s="140" t="s">
        <v>16</v>
      </c>
      <c r="G36" s="110">
        <f>G35*0.885</f>
        <v>0</v>
      </c>
      <c r="H36" s="358">
        <f>H35*0.885</f>
        <v>0</v>
      </c>
      <c r="I36" s="666">
        <f>IF($E$130=4,IF(G36&gt;0,G36/1000000*'Chromium Bath'!$E$18*'Chromium Bath'!$E$19*'Chromium Bath'!$E$20,IF(H36&gt;0,H36/1000*'Chromium Bath'!$E$12,0)))+0</f>
        <v>0</v>
      </c>
      <c r="J36" s="143" t="s">
        <v>56</v>
      </c>
    </row>
    <row r="37" spans="1:10" s="123" customFormat="1" ht="27">
      <c r="A37" s="132"/>
      <c r="B37" s="132"/>
      <c r="C37" s="107">
        <f t="shared" si="0"/>
        <v>1</v>
      </c>
      <c r="D37" s="761" t="s">
        <v>19</v>
      </c>
      <c r="E37" s="342" t="s">
        <v>93</v>
      </c>
      <c r="F37" s="354" t="s">
        <v>129</v>
      </c>
      <c r="G37" s="356">
        <f>IF(C37=$D$20,1.8,IF(C37=$D$21,0.01,0))</f>
        <v>0</v>
      </c>
      <c r="H37" s="356">
        <f>IF(C37=$D$22,0.0448,0)</f>
        <v>0</v>
      </c>
      <c r="I37" s="664">
        <f>IF($E$130=5,IF(G37&gt;0,G37/1000000*'Chromium Bath'!$E$18*'Chromium Bath'!$E$19*'Chromium Bath'!$E$20,IF(H37&gt;0,H37/1000*'Chromium Bath'!$E$12,0)))+0</f>
        <v>0</v>
      </c>
      <c r="J37" s="357" t="s">
        <v>55</v>
      </c>
    </row>
    <row r="38" spans="1:10" s="123" customFormat="1" ht="27">
      <c r="A38" s="132"/>
      <c r="B38" s="132"/>
      <c r="C38" s="102">
        <f t="shared" si="0"/>
        <v>1</v>
      </c>
      <c r="D38" s="762"/>
      <c r="E38" s="337" t="s">
        <v>22</v>
      </c>
      <c r="F38" s="139" t="s">
        <v>16</v>
      </c>
      <c r="G38" s="103">
        <f>2.1*G37</f>
        <v>0</v>
      </c>
      <c r="H38" s="104">
        <f>H37*2.1</f>
        <v>0</v>
      </c>
      <c r="I38" s="665">
        <f>IF($E$130=5,IF(G38&gt;0,G38/1000000*'Chromium Bath'!$E$18*'Chromium Bath'!$E$19*'Chromium Bath'!$E$20,IF(H38&gt;0,H38/1000*'Chromium Bath'!$E$12,0)))+0</f>
        <v>0</v>
      </c>
      <c r="J38" s="105" t="s">
        <v>55</v>
      </c>
    </row>
    <row r="39" spans="1:10" s="123" customFormat="1" ht="18" customHeight="1" thickBot="1">
      <c r="A39" s="132"/>
      <c r="B39" s="132"/>
      <c r="C39" s="112">
        <f t="shared" si="0"/>
        <v>1</v>
      </c>
      <c r="D39" s="762"/>
      <c r="E39" s="338" t="s">
        <v>23</v>
      </c>
      <c r="F39" s="349" t="s">
        <v>16</v>
      </c>
      <c r="G39" s="353">
        <f>G38*0.885</f>
        <v>0</v>
      </c>
      <c r="H39" s="351">
        <f>H38*0.885</f>
        <v>0</v>
      </c>
      <c r="I39" s="666">
        <f>IF($E$130=5,IF(G39&gt;0,G39/1000000*'Chromium Bath'!$E$18*'Chromium Bath'!$E$19*'Chromium Bath'!$E$20,IF(H39&gt;0,H39/1000*'Chromium Bath'!$E$12,0)))+0</f>
        <v>0</v>
      </c>
      <c r="J39" s="268" t="s">
        <v>56</v>
      </c>
    </row>
    <row r="40" spans="1:10" s="123" customFormat="1" ht="27">
      <c r="A40" s="132"/>
      <c r="B40" s="132"/>
      <c r="C40" s="98">
        <f t="shared" si="0"/>
        <v>1</v>
      </c>
      <c r="D40" s="763" t="s">
        <v>20</v>
      </c>
      <c r="E40" s="336" t="s">
        <v>93</v>
      </c>
      <c r="F40" s="138" t="s">
        <v>129</v>
      </c>
      <c r="G40" s="99">
        <f>IF(C40=$D$20,0.011,IF(C40=$D$21,0,0))</f>
        <v>0</v>
      </c>
      <c r="H40" s="99">
        <f>IF(C40=$D$22,0.0175,0)</f>
        <v>0</v>
      </c>
      <c r="I40" s="664">
        <f>IF($E$130=6,IF(G40&gt;0,G40/1000000*'Chromium Bath'!$E$18*'Chromium Bath'!$E$19*'Chromium Bath'!$E$20,IF(H40&gt;0,H40/1000*'Chromium Bath'!$E$12,0)))+0</f>
        <v>0</v>
      </c>
      <c r="J40" s="108" t="s">
        <v>55</v>
      </c>
    </row>
    <row r="41" spans="1:10" s="123" customFormat="1" ht="27">
      <c r="A41" s="132"/>
      <c r="B41" s="132"/>
      <c r="C41" s="102">
        <f t="shared" si="0"/>
        <v>1</v>
      </c>
      <c r="D41" s="762"/>
      <c r="E41" s="337" t="s">
        <v>22</v>
      </c>
      <c r="F41" s="139" t="s">
        <v>16</v>
      </c>
      <c r="G41" s="103">
        <f>2.1*G40</f>
        <v>0</v>
      </c>
      <c r="H41" s="104">
        <f>H40*2.1</f>
        <v>0</v>
      </c>
      <c r="I41" s="665">
        <f>IF($E$130=6,IF(G41&gt;0,G41/1000000*'Chromium Bath'!$E$18*'Chromium Bath'!$E$19*'Chromium Bath'!$E$20,IF(H41&gt;0,H41/1000*'Chromium Bath'!$E$12,0)))+0</f>
        <v>0</v>
      </c>
      <c r="J41" s="109" t="s">
        <v>56</v>
      </c>
    </row>
    <row r="42" spans="1:10" s="123" customFormat="1" ht="18.75" customHeight="1" thickBot="1">
      <c r="A42" s="132"/>
      <c r="B42" s="132"/>
      <c r="C42" s="106">
        <f t="shared" si="0"/>
        <v>1</v>
      </c>
      <c r="D42" s="764"/>
      <c r="E42" s="341" t="s">
        <v>23</v>
      </c>
      <c r="F42" s="140" t="s">
        <v>16</v>
      </c>
      <c r="G42" s="110">
        <f>G41*0.885</f>
        <v>0</v>
      </c>
      <c r="H42" s="358">
        <f>H41*0.885</f>
        <v>0</v>
      </c>
      <c r="I42" s="666">
        <f>IF($E$130=6,IF(G42&gt;0,G42/1000000*'Chromium Bath'!$E$18*'Chromium Bath'!$E$19*'Chromium Bath'!$E$20,IF(H42&gt;0,H42/1000*'Chromium Bath'!$E$12,0)))+0</f>
        <v>0</v>
      </c>
      <c r="J42" s="111" t="s">
        <v>56</v>
      </c>
    </row>
    <row r="43" spans="1:10" s="123" customFormat="1" ht="27">
      <c r="A43" s="132"/>
      <c r="B43" s="132"/>
      <c r="C43" s="107">
        <f t="shared" si="0"/>
        <v>1</v>
      </c>
      <c r="D43" s="761" t="s">
        <v>21</v>
      </c>
      <c r="E43" s="342" t="s">
        <v>93</v>
      </c>
      <c r="F43" s="354" t="s">
        <v>129</v>
      </c>
      <c r="G43" s="356">
        <f>IF(C43=$D$20,0.18,IF(C43=$D$21,0,0))</f>
        <v>0</v>
      </c>
      <c r="H43" s="356">
        <f>IF(C43=$D$22,0.00672,0)</f>
        <v>0</v>
      </c>
      <c r="I43" s="664">
        <f>IF($E$130=7,IF(G43&gt;0,G43/1000000*'Chromium Bath'!$E$18*'Chromium Bath'!$E$19*'Chromium Bath'!$E$20,IF(H43&gt;0,H43/1000*'Chromium Bath'!$E$12,0)))+0</f>
        <v>0</v>
      </c>
      <c r="J43" s="357" t="s">
        <v>55</v>
      </c>
    </row>
    <row r="44" spans="1:10" s="123" customFormat="1" ht="27">
      <c r="A44" s="132"/>
      <c r="B44" s="132"/>
      <c r="C44" s="102">
        <f t="shared" si="0"/>
        <v>1</v>
      </c>
      <c r="D44" s="762"/>
      <c r="E44" s="337" t="s">
        <v>22</v>
      </c>
      <c r="F44" s="139" t="s">
        <v>16</v>
      </c>
      <c r="G44" s="103">
        <f>2.1*G43</f>
        <v>0</v>
      </c>
      <c r="H44" s="104">
        <f>H43*2.1</f>
        <v>0</v>
      </c>
      <c r="I44" s="665">
        <f>IF($E$130=7,IF(G44&gt;0,G44/1000000*'Chromium Bath'!$E$18*'Chromium Bath'!$E$19*'Chromium Bath'!$E$20,IF(H44&gt;0,H44/1000*'Chromium Bath'!$E$12,0)))+0</f>
        <v>0</v>
      </c>
      <c r="J44" s="105" t="s">
        <v>55</v>
      </c>
    </row>
    <row r="45" spans="1:10" s="123" customFormat="1" ht="16.5" customHeight="1" thickBot="1">
      <c r="A45" s="132"/>
      <c r="B45" s="132"/>
      <c r="C45" s="112">
        <f t="shared" si="0"/>
        <v>1</v>
      </c>
      <c r="D45" s="762"/>
      <c r="E45" s="338" t="s">
        <v>23</v>
      </c>
      <c r="F45" s="349" t="s">
        <v>16</v>
      </c>
      <c r="G45" s="353">
        <f>G44*0.885</f>
        <v>0</v>
      </c>
      <c r="H45" s="351">
        <f>H44*0.885</f>
        <v>0</v>
      </c>
      <c r="I45" s="666">
        <f>IF($E$130=7,IF(G45&gt;0,G45/1000000*'Chromium Bath'!$E$18*'Chromium Bath'!$E$19*'Chromium Bath'!$E$20,IF(H45&gt;0,H45/1000*'Chromium Bath'!$E$12,0)))+0</f>
        <v>0</v>
      </c>
      <c r="J45" s="268" t="s">
        <v>56</v>
      </c>
    </row>
    <row r="46" spans="1:10" s="123" customFormat="1" ht="27">
      <c r="A46" s="132"/>
      <c r="B46" s="132"/>
      <c r="C46" s="98">
        <f t="shared" si="0"/>
        <v>1</v>
      </c>
      <c r="D46" s="763" t="s">
        <v>121</v>
      </c>
      <c r="E46" s="336" t="s">
        <v>93</v>
      </c>
      <c r="F46" s="138" t="s">
        <v>129</v>
      </c>
      <c r="G46" s="343">
        <f>IF(C46=$D$20,0,IF(C46=$D$21,0,0))</f>
        <v>0</v>
      </c>
      <c r="H46" s="99">
        <f>IF(C46=$D$22,0.000525,0)</f>
        <v>0</v>
      </c>
      <c r="I46" s="664">
        <f>IF($E$130=8,IF(G46&gt;0,G46/1000000*'Chromium Bath'!$E$18*'Chromium Bath'!$E$19*'Chromium Bath'!$E$20,IF(H46&gt;0,H46/1000*'Chromium Bath'!$E$12,0)))+0</f>
        <v>0</v>
      </c>
      <c r="J46" s="108" t="s">
        <v>55</v>
      </c>
    </row>
    <row r="47" spans="1:10" s="123" customFormat="1" ht="27">
      <c r="A47" s="132"/>
      <c r="B47" s="132"/>
      <c r="C47" s="102">
        <f t="shared" si="0"/>
        <v>1</v>
      </c>
      <c r="D47" s="762"/>
      <c r="E47" s="337" t="s">
        <v>22</v>
      </c>
      <c r="F47" s="139" t="s">
        <v>16</v>
      </c>
      <c r="G47" s="344">
        <f>2.1*G46</f>
        <v>0</v>
      </c>
      <c r="H47" s="104">
        <f>H46*2.1</f>
        <v>0</v>
      </c>
      <c r="I47" s="665">
        <f>IF($E$130=8,IF(G47&gt;0,G47/1000000*'Chromium Bath'!$E$18*'Chromium Bath'!$E$19*'Chromium Bath'!$E$20,IF(H47&gt;0,H47/1000*'Chromium Bath'!$E$12,0)))+0</f>
        <v>0</v>
      </c>
      <c r="J47" s="105" t="s">
        <v>55</v>
      </c>
    </row>
    <row r="48" spans="1:10" s="123" customFormat="1" ht="15" customHeight="1" thickBot="1">
      <c r="A48" s="132"/>
      <c r="B48" s="132"/>
      <c r="C48" s="106">
        <f t="shared" si="0"/>
        <v>1</v>
      </c>
      <c r="D48" s="764"/>
      <c r="E48" s="341" t="s">
        <v>23</v>
      </c>
      <c r="F48" s="140" t="s">
        <v>16</v>
      </c>
      <c r="G48" s="352">
        <f>G47*0.885</f>
        <v>0</v>
      </c>
      <c r="H48" s="358">
        <f>H47*0.885</f>
        <v>0</v>
      </c>
      <c r="I48" s="666">
        <f>IF($E$130=8,IF(G48&gt;0,G48/1000000*'Chromium Bath'!$E$18*'Chromium Bath'!$E$19*'Chromium Bath'!$E$20,IF(H48&gt;0,H48/1000*'Chromium Bath'!$E$12,0)))+0</f>
        <v>0</v>
      </c>
      <c r="J48" s="143" t="s">
        <v>56</v>
      </c>
    </row>
    <row r="49" spans="1:10" s="123" customFormat="1" ht="27">
      <c r="A49" s="132"/>
      <c r="B49" s="132"/>
      <c r="C49" s="107">
        <f t="shared" si="0"/>
        <v>1</v>
      </c>
      <c r="D49" s="761" t="s">
        <v>24</v>
      </c>
      <c r="E49" s="342" t="s">
        <v>93</v>
      </c>
      <c r="F49" s="354" t="s">
        <v>129</v>
      </c>
      <c r="G49" s="356">
        <f>IF(C49=$D$20,0.35,IF(C49=$D$21,0,0))</f>
        <v>0</v>
      </c>
      <c r="H49" s="355">
        <f>IF(C49=$D$22,0,0)</f>
        <v>0</v>
      </c>
      <c r="I49" s="664">
        <f>IF($E$130=9,IF(G49&gt;0,G49/1000000*'Chromium Bath'!$E$18*'Chromium Bath'!$E$19*'Chromium Bath'!$E$20,IF(H49&gt;0,H49/1000*'Chromium Bath'!$E$12,0)))+0</f>
        <v>0</v>
      </c>
      <c r="J49" s="357" t="s">
        <v>55</v>
      </c>
    </row>
    <row r="50" spans="1:10" s="123" customFormat="1" ht="27">
      <c r="A50" s="132"/>
      <c r="B50" s="132"/>
      <c r="C50" s="102">
        <f t="shared" si="0"/>
        <v>1</v>
      </c>
      <c r="D50" s="762"/>
      <c r="E50" s="337" t="s">
        <v>22</v>
      </c>
      <c r="F50" s="139" t="s">
        <v>16</v>
      </c>
      <c r="G50" s="103">
        <f>2.1*G49</f>
        <v>0</v>
      </c>
      <c r="H50" s="344">
        <f>H49*2.1</f>
        <v>0</v>
      </c>
      <c r="I50" s="665">
        <f>IF($E$130=9,IF(G50&gt;0,G50/1000000*'Chromium Bath'!$E$18*'Chromium Bath'!$E$19*'Chromium Bath'!$E$20,IF(H50&gt;0,H50/1000*'Chromium Bath'!$E$12,0)))+0</f>
        <v>0</v>
      </c>
      <c r="J50" s="105" t="s">
        <v>55</v>
      </c>
    </row>
    <row r="51" spans="1:10" s="123" customFormat="1" ht="15" customHeight="1" thickBot="1">
      <c r="A51" s="132"/>
      <c r="B51" s="132"/>
      <c r="C51" s="112">
        <f t="shared" si="0"/>
        <v>1</v>
      </c>
      <c r="D51" s="764"/>
      <c r="E51" s="338" t="s">
        <v>23</v>
      </c>
      <c r="F51" s="140" t="s">
        <v>16</v>
      </c>
      <c r="G51" s="103">
        <f>G50*0.885</f>
        <v>0</v>
      </c>
      <c r="H51" s="344">
        <f>H50*0.885</f>
        <v>0</v>
      </c>
      <c r="I51" s="666">
        <f>IF($E$130=9,IF(G51&gt;0,G51/1000000*'Chromium Bath'!$E$18*'Chromium Bath'!$E$19*'Chromium Bath'!$E$20,IF(H51&gt;0,H51/1000*'Chromium Bath'!$E$12,0)))+0</f>
        <v>0</v>
      </c>
      <c r="J51" s="105" t="s">
        <v>56</v>
      </c>
    </row>
    <row r="52" spans="3:14" s="123" customFormat="1" ht="27">
      <c r="C52" s="98">
        <f t="shared" si="0"/>
        <v>1</v>
      </c>
      <c r="D52" s="763" t="s">
        <v>25</v>
      </c>
      <c r="E52" s="336" t="s">
        <v>93</v>
      </c>
      <c r="F52" s="138" t="s">
        <v>129</v>
      </c>
      <c r="G52" s="99">
        <f>IF(C52=$D$20,0.13,IF(C52=$D$21,0,0))</f>
        <v>0</v>
      </c>
      <c r="H52" s="100">
        <f>IF(C52=$D$22,0.00357,0)</f>
        <v>0</v>
      </c>
      <c r="I52" s="664">
        <f>IF($E$130=10,IF(G52&gt;0,G52/1000000*'Chromium Bath'!$E$18*'Chromium Bath'!$E$19*'Chromium Bath'!$E$20,IF(H52&gt;0,H52/1000*'Chromium Bath'!$E$12,0)))+0</f>
        <v>0</v>
      </c>
      <c r="J52" s="108" t="s">
        <v>134</v>
      </c>
      <c r="N52" s="133"/>
    </row>
    <row r="53" spans="3:14" s="123" customFormat="1" ht="27">
      <c r="C53" s="102">
        <f t="shared" si="0"/>
        <v>1</v>
      </c>
      <c r="D53" s="762"/>
      <c r="E53" s="337" t="s">
        <v>22</v>
      </c>
      <c r="F53" s="139" t="s">
        <v>16</v>
      </c>
      <c r="G53" s="103">
        <f>2.1*G52</f>
        <v>0</v>
      </c>
      <c r="H53" s="104">
        <f>H52*2.1</f>
        <v>0</v>
      </c>
      <c r="I53" s="665">
        <f>IF($E$130=10,IF(G53&gt;0,G53/1000000*'Chromium Bath'!$E$18*'Chromium Bath'!$E$19*'Chromium Bath'!$E$20,IF(H53&gt;0,H53/1000*'Chromium Bath'!$E$12,0)))+0</f>
        <v>0</v>
      </c>
      <c r="J53" s="105" t="s">
        <v>55</v>
      </c>
      <c r="N53" s="133"/>
    </row>
    <row r="54" spans="3:10" s="123" customFormat="1" ht="17.25" customHeight="1" thickBot="1">
      <c r="C54" s="112">
        <f t="shared" si="0"/>
        <v>1</v>
      </c>
      <c r="D54" s="762"/>
      <c r="E54" s="338" t="s">
        <v>23</v>
      </c>
      <c r="F54" s="349" t="s">
        <v>16</v>
      </c>
      <c r="G54" s="353">
        <f>G53*0.885</f>
        <v>0</v>
      </c>
      <c r="H54" s="351">
        <f>H53*0.885</f>
        <v>0</v>
      </c>
      <c r="I54" s="666">
        <f>IF($E$130=10,IF(G54&gt;0,G54/1000000*'Chromium Bath'!$E$18*'Chromium Bath'!$E$19*'Chromium Bath'!$E$20,IF(H54&gt;0,H54/1000*'Chromium Bath'!$E$12,0)))+0</f>
        <v>0</v>
      </c>
      <c r="J54" s="268" t="s">
        <v>56</v>
      </c>
    </row>
    <row r="55" spans="3:14" s="123" customFormat="1" ht="26.25" customHeight="1">
      <c r="C55" s="98">
        <f t="shared" si="0"/>
        <v>1</v>
      </c>
      <c r="D55" s="763" t="s">
        <v>26</v>
      </c>
      <c r="E55" s="336" t="s">
        <v>93</v>
      </c>
      <c r="F55" s="138" t="s">
        <v>129</v>
      </c>
      <c r="G55" s="99">
        <f>IF(C55=$D$20,0.00053,IF(C55=$D$21,0,0))</f>
        <v>0</v>
      </c>
      <c r="H55" s="99">
        <f>IF(C55=$D$22,0.000378,0)</f>
        <v>0</v>
      </c>
      <c r="I55" s="664">
        <f>IF($E$130=11,IF(G55&gt;0,G55/1000000*'Chromium Bath'!$E$18*'Chromium Bath'!$E$19*'Chromium Bath'!$E$20,IF(H55&gt;0,H55/1000*'Chromium Bath'!$E$12,0)))+0</f>
        <v>0</v>
      </c>
      <c r="J55" s="108" t="s">
        <v>56</v>
      </c>
      <c r="N55" s="133"/>
    </row>
    <row r="56" spans="3:14" s="123" customFormat="1" ht="27">
      <c r="C56" s="102">
        <f t="shared" si="0"/>
        <v>1</v>
      </c>
      <c r="D56" s="761"/>
      <c r="E56" s="337" t="s">
        <v>22</v>
      </c>
      <c r="F56" s="139" t="s">
        <v>16</v>
      </c>
      <c r="G56" s="103">
        <f>2.1*G55</f>
        <v>0</v>
      </c>
      <c r="H56" s="104">
        <f>H55*2.1</f>
        <v>0</v>
      </c>
      <c r="I56" s="665">
        <f>IF($E$130=11,IF(G56&gt;0,G56/1000000*'Chromium Bath'!$E$18*'Chromium Bath'!$E$19*'Chromium Bath'!$E$20,IF(H56&gt;0,H56/1000*'Chromium Bath'!$E$12,0)))+0</f>
        <v>0</v>
      </c>
      <c r="J56" s="105" t="s">
        <v>55</v>
      </c>
      <c r="N56" s="133"/>
    </row>
    <row r="57" spans="3:10" s="123" customFormat="1" ht="19.5" customHeight="1" thickBot="1">
      <c r="C57" s="106">
        <f t="shared" si="0"/>
        <v>1</v>
      </c>
      <c r="D57" s="776"/>
      <c r="E57" s="341" t="s">
        <v>23</v>
      </c>
      <c r="F57" s="140" t="s">
        <v>16</v>
      </c>
      <c r="G57" s="110">
        <f>G56*0.885</f>
        <v>0</v>
      </c>
      <c r="H57" s="358">
        <f>H56*0.885</f>
        <v>0</v>
      </c>
      <c r="I57" s="666">
        <f>IF($E$130=11,IF(G57&gt;0,G57/1000000*'Chromium Bath'!$E$18*'Chromium Bath'!$E$19*'Chromium Bath'!$E$20,IF(H57&gt;0,H57/1000*'Chromium Bath'!$E$12,0)))+0</f>
        <v>0</v>
      </c>
      <c r="J57" s="143" t="s">
        <v>56</v>
      </c>
    </row>
    <row r="58" spans="3:10" s="123" customFormat="1" ht="26.25" customHeight="1">
      <c r="C58" s="107">
        <f t="shared" si="0"/>
        <v>1</v>
      </c>
      <c r="D58" s="761" t="s">
        <v>122</v>
      </c>
      <c r="E58" s="342" t="s">
        <v>93</v>
      </c>
      <c r="F58" s="354" t="s">
        <v>129</v>
      </c>
      <c r="G58" s="355">
        <f>IF(C58=$D$20,0,IF(C58=$D$21,0,0))</f>
        <v>0</v>
      </c>
      <c r="H58" s="356">
        <f>IF(C58=$D$22,0.000336,0)</f>
        <v>0</v>
      </c>
      <c r="I58" s="664">
        <f>IF($E$130=12,IF(G58&gt;0,G58/1000000*'Chromium Bath'!$E$18*'Chromium Bath'!$E$19*'Chromium Bath'!$E$20,IF(H58&gt;0,H58/1000*'Chromium Bath'!$E$12,0)))+0</f>
        <v>0</v>
      </c>
      <c r="J58" s="357" t="s">
        <v>55</v>
      </c>
    </row>
    <row r="59" spans="3:10" s="123" customFormat="1" ht="27">
      <c r="C59" s="102">
        <f t="shared" si="0"/>
        <v>1</v>
      </c>
      <c r="D59" s="762"/>
      <c r="E59" s="337" t="s">
        <v>22</v>
      </c>
      <c r="F59" s="139" t="s">
        <v>16</v>
      </c>
      <c r="G59" s="344">
        <f>2.1*G58</f>
        <v>0</v>
      </c>
      <c r="H59" s="104">
        <f>H58*2.1</f>
        <v>0</v>
      </c>
      <c r="I59" s="665">
        <f>IF($E$130=12,IF(G59&gt;0,G59/1000000*'Chromium Bath'!$E$18*'Chromium Bath'!$E$19*'Chromium Bath'!$E$20,IF(H59&gt;0,H59/1000*'Chromium Bath'!$E$12,0)))+0</f>
        <v>0</v>
      </c>
      <c r="J59" s="105" t="s">
        <v>55</v>
      </c>
    </row>
    <row r="60" spans="3:10" s="123" customFormat="1" ht="36.75" customHeight="1" thickBot="1">
      <c r="C60" s="112">
        <f t="shared" si="0"/>
        <v>1</v>
      </c>
      <c r="D60" s="762"/>
      <c r="E60" s="338" t="s">
        <v>23</v>
      </c>
      <c r="F60" s="349" t="s">
        <v>16</v>
      </c>
      <c r="G60" s="350">
        <f>G59*0.885</f>
        <v>0</v>
      </c>
      <c r="H60" s="351">
        <f>H59*0.885</f>
        <v>0</v>
      </c>
      <c r="I60" s="666">
        <f>IF($E$130=12,IF(G60&gt;0,G60/1000000*'Chromium Bath'!$E$18*'Chromium Bath'!$E$19*'Chromium Bath'!$E$20,IF(H60&gt;0,H60/1000*'Chromium Bath'!$E$12,0)))+0</f>
        <v>0</v>
      </c>
      <c r="J60" s="268" t="s">
        <v>56</v>
      </c>
    </row>
    <row r="61" spans="3:10" s="123" customFormat="1" ht="27">
      <c r="C61" s="98">
        <f t="shared" si="0"/>
        <v>1</v>
      </c>
      <c r="D61" s="763" t="s">
        <v>27</v>
      </c>
      <c r="E61" s="336" t="s">
        <v>93</v>
      </c>
      <c r="F61" s="138" t="s">
        <v>129</v>
      </c>
      <c r="G61" s="99">
        <f>IF(C61=$D$20,0.026,IF(C61=$D$21,0,0))</f>
        <v>0</v>
      </c>
      <c r="H61" s="343">
        <f>IF(C61=$D$22,0,0)</f>
        <v>0</v>
      </c>
      <c r="I61" s="664">
        <f>IF($E$130=13,IF(G61&gt;0,G61/1000000*'Chromium Bath'!$E$18*'Chromium Bath'!$E$19*'Chromium Bath'!$E$20,IF(H61&gt;0,H61/1000*'Chromium Bath'!$E$12,0)))+0</f>
        <v>0</v>
      </c>
      <c r="J61" s="108" t="s">
        <v>55</v>
      </c>
    </row>
    <row r="62" spans="3:10" s="123" customFormat="1" ht="27">
      <c r="C62" s="102">
        <f t="shared" si="0"/>
        <v>1</v>
      </c>
      <c r="D62" s="762"/>
      <c r="E62" s="337" t="s">
        <v>22</v>
      </c>
      <c r="F62" s="139" t="s">
        <v>16</v>
      </c>
      <c r="G62" s="103">
        <f>2.1*G61</f>
        <v>0</v>
      </c>
      <c r="H62" s="344">
        <f>H61*2.1</f>
        <v>0</v>
      </c>
      <c r="I62" s="665">
        <f>IF($E$130=13,IF(G62&gt;0,G62/1000000*'Chromium Bath'!$E$18*'Chromium Bath'!$E$19*'Chromium Bath'!$E$20,IF(H62&gt;0,H62/1000*'Chromium Bath'!$E$12,0)))+0</f>
        <v>0</v>
      </c>
      <c r="J62" s="105" t="s">
        <v>55</v>
      </c>
    </row>
    <row r="63" spans="3:10" s="123" customFormat="1" ht="27" thickBot="1">
      <c r="C63" s="106">
        <f t="shared" si="0"/>
        <v>1</v>
      </c>
      <c r="D63" s="764"/>
      <c r="E63" s="341" t="s">
        <v>23</v>
      </c>
      <c r="F63" s="140" t="s">
        <v>16</v>
      </c>
      <c r="G63" s="110">
        <f>G62*0.885</f>
        <v>0</v>
      </c>
      <c r="H63" s="352">
        <f>H62*0.885</f>
        <v>0</v>
      </c>
      <c r="I63" s="666">
        <f>IF($E$130=13,IF(G63&gt;0,G63/1000000*'Chromium Bath'!$E$18*'Chromium Bath'!$E$19*'Chromium Bath'!$E$20,IF(H63&gt;0,H63/1000*'Chromium Bath'!$E$12,0)))+0</f>
        <v>0</v>
      </c>
      <c r="J63" s="143" t="s">
        <v>56</v>
      </c>
    </row>
    <row r="64" spans="3:12" s="123" customFormat="1" ht="14.25" thickBot="1">
      <c r="C64" s="186"/>
      <c r="D64" s="187"/>
      <c r="E64" s="188"/>
      <c r="F64" s="132"/>
      <c r="G64" s="189"/>
      <c r="H64" s="190"/>
      <c r="I64" s="190"/>
      <c r="J64" s="190"/>
      <c r="K64" s="191"/>
      <c r="L64" s="189"/>
    </row>
    <row r="65" spans="3:12" s="123" customFormat="1" ht="14.25" thickBot="1">
      <c r="C65" s="192" t="s">
        <v>303</v>
      </c>
      <c r="D65" s="193"/>
      <c r="E65" s="194"/>
      <c r="F65" s="194"/>
      <c r="G65" s="194"/>
      <c r="H65" s="193"/>
      <c r="I65" s="193"/>
      <c r="J65" s="304"/>
      <c r="K65" s="132"/>
      <c r="L65" s="196"/>
    </row>
    <row r="66" spans="3:10" s="123" customFormat="1" ht="39.75" thickBot="1">
      <c r="C66" s="408" t="s">
        <v>202</v>
      </c>
      <c r="D66" s="93" t="s">
        <v>119</v>
      </c>
      <c r="E66" s="94" t="s">
        <v>13</v>
      </c>
      <c r="F66" s="95" t="s">
        <v>202</v>
      </c>
      <c r="G66" s="95" t="s">
        <v>15</v>
      </c>
      <c r="H66" s="95" t="s">
        <v>204</v>
      </c>
      <c r="I66" s="96" t="s">
        <v>85</v>
      </c>
      <c r="J66" s="97" t="s">
        <v>54</v>
      </c>
    </row>
    <row r="67" spans="3:10" s="123" customFormat="1" ht="15">
      <c r="C67" s="138" t="s">
        <v>128</v>
      </c>
      <c r="D67" s="285">
        <f>$N$118</f>
        <v>1</v>
      </c>
      <c r="E67" s="297" t="s">
        <v>118</v>
      </c>
      <c r="F67" s="298" t="s">
        <v>128</v>
      </c>
      <c r="G67" s="299" t="s">
        <v>131</v>
      </c>
      <c r="H67" s="300">
        <v>41</v>
      </c>
      <c r="I67" s="660">
        <f>IF(D67=2,$H$67/1000000*'Nickel Bath'!$E$12*'Nickel Bath'!$E$13*'Nickel Bath'!$E$14,0)</f>
        <v>0</v>
      </c>
      <c r="J67" s="101" t="s">
        <v>56</v>
      </c>
    </row>
    <row r="68" spans="3:10" s="123" customFormat="1" ht="15.75" thickBot="1">
      <c r="C68" s="141" t="s">
        <v>128</v>
      </c>
      <c r="D68" s="375">
        <f>$N$118</f>
        <v>1</v>
      </c>
      <c r="E68" s="376" t="s">
        <v>133</v>
      </c>
      <c r="F68" s="377" t="s">
        <v>128</v>
      </c>
      <c r="G68" s="302" t="s">
        <v>131</v>
      </c>
      <c r="H68" s="378">
        <v>10</v>
      </c>
      <c r="I68" s="661">
        <f>IF($D$68=3,$H$68/1000000*'Nickel Bath'!$E$12*'Nickel Bath'!$E$13*'Nickel Bath'!$E$14,0)</f>
        <v>0</v>
      </c>
      <c r="J68" s="111" t="s">
        <v>56</v>
      </c>
    </row>
    <row r="69" spans="3:10" s="123" customFormat="1" ht="15">
      <c r="C69" s="138" t="s">
        <v>128</v>
      </c>
      <c r="D69" s="285">
        <f>$N$118</f>
        <v>1</v>
      </c>
      <c r="E69" s="297" t="s">
        <v>118</v>
      </c>
      <c r="F69" s="298" t="s">
        <v>128</v>
      </c>
      <c r="G69" s="299" t="s">
        <v>131</v>
      </c>
      <c r="H69" s="300">
        <v>41</v>
      </c>
      <c r="I69" s="660">
        <f>IF(D69=2,$H$67/1000000*'Nickel Bath'!$E$12*'Nickel Bath'!$E$13*'Nickel Bath'!$E$14,0)</f>
        <v>0</v>
      </c>
      <c r="J69" s="101" t="s">
        <v>56</v>
      </c>
    </row>
    <row r="70" spans="3:10" s="123" customFormat="1" ht="15.75" thickBot="1">
      <c r="C70" s="141" t="s">
        <v>128</v>
      </c>
      <c r="D70" s="375">
        <f>$N$118</f>
        <v>1</v>
      </c>
      <c r="E70" s="376" t="s">
        <v>133</v>
      </c>
      <c r="F70" s="377" t="s">
        <v>128</v>
      </c>
      <c r="G70" s="302" t="s">
        <v>131</v>
      </c>
      <c r="H70" s="378">
        <v>10</v>
      </c>
      <c r="I70" s="661">
        <f>IF($D$68=3,$H$68/1000000*'Nickel Bath'!$E$12*'Nickel Bath'!$E$13*'Nickel Bath'!$E$14,0)</f>
        <v>0</v>
      </c>
      <c r="J70" s="111" t="s">
        <v>56</v>
      </c>
    </row>
    <row r="71" spans="3:12" s="123" customFormat="1" ht="15">
      <c r="C71" s="382" t="s">
        <v>127</v>
      </c>
      <c r="D71" s="385">
        <f>$O$119</f>
        <v>1</v>
      </c>
      <c r="E71" s="386" t="s">
        <v>118</v>
      </c>
      <c r="F71" s="387" t="s">
        <v>127</v>
      </c>
      <c r="G71" s="383" t="s">
        <v>130</v>
      </c>
      <c r="H71" s="282">
        <v>2.592</v>
      </c>
      <c r="I71" s="662">
        <f>IF($D$71=2,$H$71/1000000*'Cadmium Cyanide Bath'!$E$12*'Cadmium Cyanide Bath'!$E$13*'Cadmium Cyanide Bath'!$E$14,0)</f>
        <v>0</v>
      </c>
      <c r="J71" s="384" t="s">
        <v>56</v>
      </c>
      <c r="K71" s="303"/>
      <c r="L71" s="189"/>
    </row>
    <row r="72" spans="3:12" s="123" customFormat="1" ht="15">
      <c r="C72" s="286" t="s">
        <v>127</v>
      </c>
      <c r="D72" s="295">
        <f>$O$119</f>
        <v>1</v>
      </c>
      <c r="E72" s="296" t="s">
        <v>21</v>
      </c>
      <c r="F72" s="281" t="s">
        <v>127</v>
      </c>
      <c r="G72" s="263" t="s">
        <v>130</v>
      </c>
      <c r="H72" s="283">
        <v>0.38</v>
      </c>
      <c r="I72" s="663">
        <f>IF($D$72=3,$H$72/1000000*'Cadmium Cyanide Bath'!$E$12*'Cadmium Cyanide Bath'!$E$13*'Cadmium Cyanide Bath'!$E$14,0)</f>
        <v>0</v>
      </c>
      <c r="J72" s="109" t="s">
        <v>56</v>
      </c>
      <c r="K72" s="303"/>
      <c r="L72" s="189"/>
    </row>
    <row r="73" spans="3:12" s="123" customFormat="1" ht="27" thickBot="1">
      <c r="C73" s="287" t="s">
        <v>127</v>
      </c>
      <c r="D73" s="305">
        <f>$O$119</f>
        <v>1</v>
      </c>
      <c r="E73" s="288" t="s">
        <v>25</v>
      </c>
      <c r="F73" s="306" t="s">
        <v>127</v>
      </c>
      <c r="G73" s="302" t="s">
        <v>130</v>
      </c>
      <c r="H73" s="307">
        <v>0.29</v>
      </c>
      <c r="I73" s="661">
        <f>IF($D$73=4,$H$73/1000000*'Cadmium Cyanide Bath'!$E$12*'Cadmium Cyanide Bath'!$E$13*'Cadmium Cyanide Bath'!$E$14,0)</f>
        <v>0</v>
      </c>
      <c r="J73" s="143" t="s">
        <v>56</v>
      </c>
      <c r="K73" s="280"/>
      <c r="L73" s="189"/>
    </row>
    <row r="74" spans="3:12" s="123" customFormat="1" ht="14.25" thickBot="1">
      <c r="C74" s="186"/>
      <c r="D74" s="186"/>
      <c r="E74" s="186"/>
      <c r="F74" s="132"/>
      <c r="G74" s="189"/>
      <c r="H74" s="190"/>
      <c r="I74" s="190"/>
      <c r="J74" s="190"/>
      <c r="K74" s="280"/>
      <c r="L74" s="189"/>
    </row>
    <row r="75" spans="3:12" s="123" customFormat="1" ht="14.25" thickBot="1">
      <c r="C75" s="192" t="s">
        <v>302</v>
      </c>
      <c r="D75" s="193"/>
      <c r="E75" s="194"/>
      <c r="F75" s="194"/>
      <c r="G75" s="194"/>
      <c r="H75" s="193"/>
      <c r="I75" s="193"/>
      <c r="J75" s="193"/>
      <c r="K75" s="304"/>
      <c r="L75" s="132"/>
    </row>
    <row r="76" spans="3:11" s="123" customFormat="1" ht="57" customHeight="1" thickBot="1">
      <c r="C76" s="92" t="s">
        <v>222</v>
      </c>
      <c r="D76" s="92" t="s">
        <v>198</v>
      </c>
      <c r="E76" s="365" t="s">
        <v>219</v>
      </c>
      <c r="F76" s="367" t="s">
        <v>216</v>
      </c>
      <c r="G76" s="366" t="s">
        <v>199</v>
      </c>
      <c r="H76" s="366" t="s">
        <v>217</v>
      </c>
      <c r="I76" s="401" t="s">
        <v>144</v>
      </c>
      <c r="J76" s="401" t="s">
        <v>218</v>
      </c>
      <c r="K76" s="402" t="s">
        <v>214</v>
      </c>
    </row>
    <row r="77" spans="3:11" s="123" customFormat="1" ht="15.75" customHeight="1" thickBot="1">
      <c r="C77" s="397">
        <f>$C$25</f>
        <v>1</v>
      </c>
      <c r="D77" s="398">
        <f>D20</f>
        <v>2</v>
      </c>
      <c r="E77" s="399" t="s">
        <v>215</v>
      </c>
      <c r="F77" s="641">
        <v>218</v>
      </c>
      <c r="G77" s="400">
        <f>104/F77</f>
        <v>0.47706422018348627</v>
      </c>
      <c r="H77" s="638">
        <f>$G$86*IF($F$119=1,0,IF($F$119=2,'Chromium Bath'!$E$21/1000,IF($F$119=3,'Chromium Bath'!$E$21/100*'Chromium Bath'!$E$22,'Chromium Bath'!$E$21*'Chromium Bath'!$E$22/1000000)))</f>
        <v>0</v>
      </c>
      <c r="I77" s="638">
        <f>IF($D$119=1,0,IF($D$119=2,'Chromium Bath'!$E$17,IF($D$119=3,'Chromium Bath'!$E$17*3.78541,IF($D$119=4,'Chromium Bath'!$E$17/1000))))</f>
        <v>0</v>
      </c>
      <c r="J77" s="638">
        <f>G77*'Chromium Bath'!E24*'Chromium Bath'!E25*'Chromium Bath'!E26</f>
        <v>0</v>
      </c>
      <c r="K77" s="656">
        <f>($H$77*$I$77)+$J$77</f>
        <v>0</v>
      </c>
    </row>
    <row r="78" spans="3:11" s="123" customFormat="1" ht="15">
      <c r="C78" s="370">
        <f>$F$126</f>
        <v>1</v>
      </c>
      <c r="D78" s="107">
        <v>2</v>
      </c>
      <c r="E78" s="388" t="s">
        <v>158</v>
      </c>
      <c r="F78" s="642">
        <v>237.69108</v>
      </c>
      <c r="G78" s="282">
        <f>58.69/F78</f>
        <v>0.2469171329441559</v>
      </c>
      <c r="H78" s="639">
        <f>IF($C$78=$D$78,$G$78*IF($I$119=1,0,IF($I$119=2,'Nickel Bath'!$E$18/1000,IF($I$119=3,'Nickel Bath'!$E$18/100*'Nickel Bath'!$E$19,'Nickel Bath'!$E$18*'Nickel Bath'!$E$19/1000000))),0)</f>
        <v>0</v>
      </c>
      <c r="I78" s="639">
        <f>IF($C78=$D78,IF($H$119=1,0,IF($H$119=2,'Nickel Bath'!$E$15,IF($H$119=3,'Nickel Bath'!$E$15*3.78541,IF(Calculations!$H$119=4,'Nickel Bath'!$E$15/1000)))))+0</f>
        <v>0</v>
      </c>
      <c r="J78" s="639">
        <f>IF($C78=$D78,$G78*'Nickel Bath'!$E$21*'Nickel Bath'!$E$22*'Nickel Bath'!$E$23,0)</f>
        <v>0</v>
      </c>
      <c r="K78" s="657">
        <f>IF($C$78=$D$78,$H$78*$I$78+$J$78,0)</f>
        <v>0</v>
      </c>
    </row>
    <row r="79" spans="3:11" s="123" customFormat="1" ht="15">
      <c r="C79" s="370">
        <f>$F$126</f>
        <v>1</v>
      </c>
      <c r="D79" s="102">
        <v>3</v>
      </c>
      <c r="E79" s="380" t="s">
        <v>157</v>
      </c>
      <c r="F79" s="643">
        <v>262.84</v>
      </c>
      <c r="G79" s="282">
        <f aca="true" t="shared" si="1" ref="G79:G85">58.69/F79</f>
        <v>0.22329173641759245</v>
      </c>
      <c r="H79" s="639">
        <f>IF($C$79=$D$79,$G$79*IF($I$119=1,0,IF($I$119=2,'Nickel Bath'!$E$18/1000,IF($I$119=3,'Nickel Bath'!$E$18/100*'Nickel Bath'!$E$19,'Nickel Bath'!$E$18*'Nickel Bath'!$E$19/1000000))),0)</f>
        <v>0</v>
      </c>
      <c r="I79" s="639">
        <f>IF($C79=$D79,IF($H$119=1,0,IF($H$119=2,'Nickel Bath'!$E$15,IF($H$119=3,'Nickel Bath'!$E$15*3.78541,IF(Calculations!$H$119=4,'Nickel Bath'!$E$15/1000)))))+0</f>
        <v>0</v>
      </c>
      <c r="J79" s="639">
        <f>IF($C79=$D79,$G79*'Nickel Bath'!$E$21*'Nickel Bath'!$E$22*'Nickel Bath'!$E$23,0)</f>
        <v>0</v>
      </c>
      <c r="K79" s="657">
        <f>IF($C$79=$D$79,$H$79*$I$79+$J$79,0)</f>
        <v>0</v>
      </c>
    </row>
    <row r="80" spans="3:11" s="123" customFormat="1" ht="15">
      <c r="C80" s="370">
        <f>$F$126</f>
        <v>1</v>
      </c>
      <c r="D80" s="102">
        <v>4</v>
      </c>
      <c r="E80" s="380" t="s">
        <v>160</v>
      </c>
      <c r="F80" s="643">
        <v>274.8479</v>
      </c>
      <c r="G80" s="282">
        <f t="shared" si="1"/>
        <v>0.21353628679717038</v>
      </c>
      <c r="H80" s="639">
        <f>IF($C$80=$D$80,$G80*IF($I$119=1,0,IF($I$119=2,'Nickel Bath'!$E$18/1000,IF($I$119=3,'Nickel Bath'!$E$18/100*'Nickel Bath'!$E$19,'Nickel Bath'!$E$18*'Nickel Bath'!$E$19/1000000))),0)</f>
        <v>0</v>
      </c>
      <c r="I80" s="639">
        <f>IF($C80=$D80,IF($H$119=1,0,IF($H$119=2,'Nickel Bath'!$E$15,IF($H$119=3,'Nickel Bath'!$E$15*3.78541,IF(Calculations!$H$119=4,'Nickel Bath'!$E$15/1000)))))+0</f>
        <v>0</v>
      </c>
      <c r="J80" s="639">
        <f>IF($C80=$D80,$G80*'Nickel Bath'!$E$21*'Nickel Bath'!$E$22*'Nickel Bath'!$E$23,0)</f>
        <v>0</v>
      </c>
      <c r="K80" s="657">
        <f>IF($C$80=$D$80,$H$80*$I$80+$J$80,0)</f>
        <v>0</v>
      </c>
    </row>
    <row r="81" spans="3:11" s="123" customFormat="1" ht="13.5" customHeight="1" thickBot="1">
      <c r="C81" s="371">
        <f>$F$126</f>
        <v>1</v>
      </c>
      <c r="D81" s="106">
        <v>5</v>
      </c>
      <c r="E81" s="381" t="s">
        <v>161</v>
      </c>
      <c r="F81" s="644">
        <v>286.9</v>
      </c>
      <c r="G81" s="289">
        <f t="shared" si="1"/>
        <v>0.20456605088881144</v>
      </c>
      <c r="H81" s="640">
        <f>IF($C$81=$D$81,$G$81*IF($I$119=1,0,IF($I$119=2,'Nickel Bath'!$E$18/1000,IF($I$119=3,'Nickel Bath'!$E$18/100*'Nickel Bath'!$E$19,'Nickel Bath'!$E$18*'Nickel Bath'!$E$19/1000000))),0)</f>
        <v>0</v>
      </c>
      <c r="I81" s="640">
        <f>IF($C81=$D81,IF($H$119=1,0,IF($H$119=2,'Nickel Bath'!$E$15,IF($H$119=3,'Nickel Bath'!$E$15*3.78541,IF(Calculations!$H$119=4,'Nickel Bath'!$E$15/1000)))))+0</f>
        <v>0</v>
      </c>
      <c r="J81" s="640">
        <f>IF($C81=$D81,$G81*'Nickel Bath'!$E$21*'Nickel Bath'!$E$22*'Nickel Bath'!$E$23,0)</f>
        <v>0</v>
      </c>
      <c r="K81" s="658">
        <f>IF($C$81=$D$81,$H$81*$I$81+$J$81,0)</f>
        <v>0</v>
      </c>
    </row>
    <row r="82" spans="3:11" s="123" customFormat="1" ht="15">
      <c r="C82" s="372">
        <f>$G$126</f>
        <v>1</v>
      </c>
      <c r="D82" s="284">
        <v>2</v>
      </c>
      <c r="E82" s="379" t="s">
        <v>158</v>
      </c>
      <c r="F82" s="642">
        <v>237.69108</v>
      </c>
      <c r="G82" s="282">
        <f t="shared" si="1"/>
        <v>0.2469171329441559</v>
      </c>
      <c r="H82" s="639">
        <f>IF($C$82=$D$82,$G$82*IF($J$119=1,0,IF($J$119=2,'Nickel Bath'!$E$26/1000,IF($J$119=3,'Nickel Bath'!$E$26/100*'Nickel Bath'!$E$27,'Nickel Bath'!$E$26*'Nickel Bath'!$E$27/1000000))),0)</f>
        <v>0</v>
      </c>
      <c r="I82" s="639">
        <f>IF($C82=$D82,IF($H$119=1,0,IF($H$119=2,'Nickel Bath'!$E$15,IF($H$119=3,'Nickel Bath'!$E$15*3.78541,IF(Calculations!$H$119=4,'Nickel Bath'!$E$15/1000)))))+0</f>
        <v>0</v>
      </c>
      <c r="J82" s="639">
        <f>IF($C82=$D82,$G82*'Nickel Bath'!$E$29*'Nickel Bath'!$E$30*'Nickel Bath'!$E$31,0)</f>
        <v>0</v>
      </c>
      <c r="K82" s="657">
        <f>IF($C$82=$D$82,$H$82*$I$82+$J$82,0)</f>
        <v>0</v>
      </c>
    </row>
    <row r="83" spans="3:11" s="123" customFormat="1" ht="15">
      <c r="C83" s="373">
        <f>$G$126</f>
        <v>1</v>
      </c>
      <c r="D83" s="301">
        <v>3</v>
      </c>
      <c r="E83" s="368" t="s">
        <v>157</v>
      </c>
      <c r="F83" s="643">
        <v>262.84</v>
      </c>
      <c r="G83" s="282">
        <f t="shared" si="1"/>
        <v>0.22329173641759245</v>
      </c>
      <c r="H83" s="639">
        <f>IF($C$83=$D$83,$G$83*IF($J$119=1,0,IF($J$119=2,'Nickel Bath'!$E$26/1000,IF($J$119=3,'Nickel Bath'!$E$26/100*'Nickel Bath'!$E$27,'Nickel Bath'!$E$26*'Nickel Bath'!$E$27/1000000))),0)</f>
        <v>0</v>
      </c>
      <c r="I83" s="639">
        <f>IF($C83=$D83,IF($H$119=1,0,IF($H$119=2,'Nickel Bath'!$E$15,IF($H$119=3,'Nickel Bath'!$E$15*3.78541,IF(Calculations!$H$119=4,'Nickel Bath'!$E$15/1000)))))+0</f>
        <v>0</v>
      </c>
      <c r="J83" s="639">
        <f>IF($C83=$D83,$G83*'Nickel Bath'!$E$29*'Nickel Bath'!$E$30*'Nickel Bath'!$E$31,0)</f>
        <v>0</v>
      </c>
      <c r="K83" s="657">
        <f>IF($C$83=$D$83,$H$83*$I$83+$J$83,0)</f>
        <v>0</v>
      </c>
    </row>
    <row r="84" spans="3:11" s="123" customFormat="1" ht="15">
      <c r="C84" s="373">
        <f>$G$126</f>
        <v>1</v>
      </c>
      <c r="D84" s="286">
        <v>4</v>
      </c>
      <c r="E84" s="368" t="s">
        <v>160</v>
      </c>
      <c r="F84" s="643">
        <v>274.8479</v>
      </c>
      <c r="G84" s="282">
        <f t="shared" si="1"/>
        <v>0.21353628679717038</v>
      </c>
      <c r="H84" s="639">
        <f>IF($C$84=$D$84,$G$84*IF($J$119=1,0,IF($J$119=2,'Nickel Bath'!$E$26/1000,IF($J$119=3,'Nickel Bath'!$E$26/100*'Nickel Bath'!$E$27,'Nickel Bath'!$E$26*'Nickel Bath'!$E$27/1000000))),0)</f>
        <v>0</v>
      </c>
      <c r="I84" s="639">
        <f>IF($C84=$D84,IF($H$119=1,0,IF($H$119=2,'Nickel Bath'!$E$15,IF($H$119=3,'Nickel Bath'!$E$15*3.78541,IF(Calculations!$H$119=4,'Nickel Bath'!$E$15/1000)))))+0</f>
        <v>0</v>
      </c>
      <c r="J84" s="639">
        <f>IF($C84=$D84,$G84*'Nickel Bath'!$E$29*'Nickel Bath'!$E$30*'Nickel Bath'!$E$31,0)</f>
        <v>0</v>
      </c>
      <c r="K84" s="657">
        <f>IF($C$84=$D$84,$H$84*$I$84+$J$84,0)</f>
        <v>0</v>
      </c>
    </row>
    <row r="85" spans="3:11" s="123" customFormat="1" ht="27" thickBot="1">
      <c r="C85" s="374">
        <f>$G$126</f>
        <v>1</v>
      </c>
      <c r="D85" s="287">
        <v>5</v>
      </c>
      <c r="E85" s="369" t="s">
        <v>161</v>
      </c>
      <c r="F85" s="644">
        <v>286.9</v>
      </c>
      <c r="G85" s="289">
        <f t="shared" si="1"/>
        <v>0.20456605088881144</v>
      </c>
      <c r="H85" s="640">
        <f>IF($C$85=$D$85,$G$85*IF($J$119=1,0,IF($J$119=2,'Nickel Bath'!$E$26/1000,IF($J$119=3,'Nickel Bath'!$E$26/100*'Nickel Bath'!$E$27,'Nickel Bath'!$E$26*'Nickel Bath'!$E$27/1000000))),0)</f>
        <v>0</v>
      </c>
      <c r="I85" s="640">
        <f>IF($C85=$D85,IF($H$119=1,0,IF($H$119=2,'Nickel Bath'!$E$15,IF($H$119=3,'Nickel Bath'!$E$15*3.78541,IF(Calculations!$H$119=4,'Nickel Bath'!$E$15/1000)))))+0</f>
        <v>0</v>
      </c>
      <c r="J85" s="640">
        <f>IF($C85=$D85,$G85*'Nickel Bath'!$E$29*'Nickel Bath'!$E$30*'Nickel Bath'!$E$31,0)</f>
        <v>0</v>
      </c>
      <c r="K85" s="658">
        <f>IF($C$85=$D$85,$H$85*$I$85+$J$85,0)</f>
        <v>0</v>
      </c>
    </row>
    <row r="86" spans="3:11" s="123" customFormat="1" ht="15.75" thickBot="1">
      <c r="C86" s="309" t="s">
        <v>212</v>
      </c>
      <c r="D86" s="310" t="s">
        <v>212</v>
      </c>
      <c r="E86" s="311" t="s">
        <v>154</v>
      </c>
      <c r="F86" s="645">
        <v>128.41</v>
      </c>
      <c r="G86" s="312">
        <f>112.41/F86</f>
        <v>0.8753991122186745</v>
      </c>
      <c r="H86" s="638">
        <f>$G$86*IF($G$119=1,0,IF($G$119=2,'Cadmium Cyanide Bath'!$E$17/1000,IF($G$119=3,'Cadmium Cyanide Bath'!$E$17/100*'Cadmium Cyanide Bath'!$E$18,'Cadmium Cyanide Bath'!$E$17*'Cadmium Cyanide Bath'!$E$18/1000000)))</f>
        <v>0</v>
      </c>
      <c r="I86" s="638">
        <f>IF($P$119=1,0,IF($P$119=2,'Cadmium Cyanide Bath'!$E$15,IF($P$119=3,'Cadmium Cyanide Bath'!$E$15*3.78541,IF($P$119=4,'Cadmium Cyanide Bath'!$E$15/1000))))</f>
        <v>0</v>
      </c>
      <c r="J86" s="638">
        <f>$G$86*'Cadmium Cyanide Bath'!$E$20*'Cadmium Cyanide Bath'!$E$21*'Cadmium Cyanide Bath'!$E$22</f>
        <v>0</v>
      </c>
      <c r="K86" s="659">
        <f>$H$86*$I$86+$J$86</f>
        <v>0</v>
      </c>
    </row>
    <row r="87" spans="3:12" s="123" customFormat="1" ht="14.25" thickBot="1">
      <c r="C87" s="186"/>
      <c r="D87" s="186"/>
      <c r="E87" s="186"/>
      <c r="F87" s="132"/>
      <c r="G87" s="189"/>
      <c r="H87" s="190"/>
      <c r="I87" s="190"/>
      <c r="J87" s="190"/>
      <c r="K87" s="191"/>
      <c r="L87" s="189"/>
    </row>
    <row r="88" spans="3:12" s="123" customFormat="1" ht="15" customHeight="1" thickBot="1">
      <c r="C88" s="192" t="s">
        <v>304</v>
      </c>
      <c r="D88" s="193"/>
      <c r="E88" s="194"/>
      <c r="F88" s="194"/>
      <c r="G88" s="194"/>
      <c r="H88" s="193"/>
      <c r="I88" s="193"/>
      <c r="J88" s="193"/>
      <c r="K88" s="304"/>
      <c r="L88" s="132"/>
    </row>
    <row r="89" spans="3:11" s="123" customFormat="1" ht="57.75" customHeight="1" thickBot="1">
      <c r="C89" s="220" t="s">
        <v>221</v>
      </c>
      <c r="D89" s="256" t="s">
        <v>14</v>
      </c>
      <c r="E89" s="262" t="s">
        <v>15</v>
      </c>
      <c r="F89" s="275" t="s">
        <v>189</v>
      </c>
      <c r="G89" s="275" t="s">
        <v>188</v>
      </c>
      <c r="H89" s="276" t="s">
        <v>187</v>
      </c>
      <c r="I89" s="274" t="s">
        <v>186</v>
      </c>
      <c r="J89" s="262" t="s">
        <v>203</v>
      </c>
      <c r="K89" s="274" t="s">
        <v>214</v>
      </c>
    </row>
    <row r="90" spans="3:11" s="123" customFormat="1" ht="15">
      <c r="C90" s="370">
        <f>$K$119</f>
        <v>1</v>
      </c>
      <c r="D90" s="159" t="s">
        <v>155</v>
      </c>
      <c r="E90" s="264" t="s">
        <v>156</v>
      </c>
      <c r="F90" s="630">
        <f>IF($K$119=1,0,IF($K$119=2,Anodes!$E$13,IF($K$119=3,0,IF($K$119=4,0))))</f>
        <v>0</v>
      </c>
      <c r="G90" s="259">
        <f>IF($K$119=1,0,IF($K$119=2,Anodes!$E$12,IF($K$119=3,0,IF($K$119=4,0))))</f>
        <v>0</v>
      </c>
      <c r="H90" s="630">
        <f>IF($K$119=1,0,IF($K$119=2,Anodes!$E$14,IF($K$119=3,0,IF($K$119=4,0))))</f>
        <v>0</v>
      </c>
      <c r="I90" s="271">
        <f>IF($K$119=1,0,IF($K$119=2,Anodes!$E$15,IF($K$119=3,0,IF($K$119=4,0))))</f>
        <v>0</v>
      </c>
      <c r="J90" s="258">
        <f>IF($K$119=1,0,IF($K$119=2,Anodes!$E$16,IF($K$119=3,0,IF($K$119=4,0))))</f>
        <v>0</v>
      </c>
      <c r="K90" s="651">
        <f>$G$90/100*((H90*I90*J90)+(F90))</f>
        <v>0</v>
      </c>
    </row>
    <row r="91" spans="3:11" s="123" customFormat="1" ht="15">
      <c r="C91" s="370">
        <f>$K$119</f>
        <v>1</v>
      </c>
      <c r="D91" s="265" t="s">
        <v>127</v>
      </c>
      <c r="E91" s="105" t="s">
        <v>130</v>
      </c>
      <c r="F91" s="631">
        <f>IF($K$119=1,0,IF($K$119=2,0,IF($K$119=3,Anodes!$E$13,IF($K$119=4,0))))</f>
        <v>0</v>
      </c>
      <c r="G91" s="260">
        <f>IF($K$119=1,0,IF($K$119=2,0,IF($K$119=3,Anodes!$E$12,IF($K$119=4,0))))</f>
        <v>0</v>
      </c>
      <c r="H91" s="631">
        <f>IF($K$119=1,0,IF($K$119=2,0,IF($K$119=3,Anodes!$E$14,IF($K$119=4,0))))</f>
        <v>0</v>
      </c>
      <c r="I91" s="272">
        <f>IF($K$119=1,0,IF($K$119=2,0,IF($K$119=3,Anodes!$E$15,IF($K$119=4,0))))</f>
        <v>0</v>
      </c>
      <c r="J91" s="222">
        <f>IF($K$119=1,0,IF($K$119=2,0,IF($K$119=3,Anodes!$E$16,IF($K$119=4,0))))</f>
        <v>0</v>
      </c>
      <c r="K91" s="652">
        <f>$G$91/100*((H91*I91*J91)+(F91))</f>
        <v>0</v>
      </c>
    </row>
    <row r="92" spans="3:11" s="123" customFormat="1" ht="15.75" thickBot="1">
      <c r="C92" s="371">
        <f>$K$119</f>
        <v>1</v>
      </c>
      <c r="D92" s="267" t="s">
        <v>128</v>
      </c>
      <c r="E92" s="268" t="s">
        <v>131</v>
      </c>
      <c r="F92" s="632">
        <f>IF($K$119=1,0,IF($K$119=2,0,IF($K$119=3,0,IF($K$119=4,Anodes!$E$13))))</f>
        <v>0</v>
      </c>
      <c r="G92" s="261">
        <f>IF($K$119=1,0,IF($K$119=2,0,IF($K$119=3,0,IF($K$119=4,Anodes!$E$12))))</f>
        <v>0</v>
      </c>
      <c r="H92" s="632">
        <f>IF($K$119=1,0,IF($K$119=2,0,IF($K$119=3,0,IF($K$119=4,Anodes!$E$14))))</f>
        <v>0</v>
      </c>
      <c r="I92" s="273">
        <f>IF($K$119=1,0,IF($K$119=2,0,IF($K$119=3,0,IF($K$119=4,Anodes!$E$15))))</f>
        <v>0</v>
      </c>
      <c r="J92" s="279">
        <f>IF($K$119=1,0,IF($K$119=2,0,IF($K$119=3,0,IF($K$119=4,Anodes!$E$16))))</f>
        <v>0</v>
      </c>
      <c r="K92" s="653">
        <f>$G$92/100*((H92*I92*J92)+(F92))</f>
        <v>0</v>
      </c>
    </row>
    <row r="93" spans="3:11" s="123" customFormat="1" ht="15">
      <c r="C93" s="372">
        <f>$L$119</f>
        <v>1</v>
      </c>
      <c r="D93" s="159" t="s">
        <v>155</v>
      </c>
      <c r="E93" s="264" t="s">
        <v>156</v>
      </c>
      <c r="F93" s="633">
        <f>IF($L$119=1,0,IF($L$119=2,Anodes!$E$19,IF($L$119=3,0,IF($L$119=4,0))))</f>
        <v>0</v>
      </c>
      <c r="G93" s="277">
        <f>IF($L$119=1,0,IF($L$119=2,Anodes!$E$18,IF($L$119=3,0,IF($L$119=4,0))))</f>
        <v>0</v>
      </c>
      <c r="H93" s="637">
        <f>IF($L$119=1,0,IF($L$119=2,Anodes!$E$20,IF($L$119=3,0,IF($L$119=4,0))))</f>
        <v>0</v>
      </c>
      <c r="I93" s="278">
        <f>IF($L$119=1,0,IF($L$119=2,Anodes!$E$21,IF($L$119=3,0,IF($L$119=4,0))))</f>
        <v>0</v>
      </c>
      <c r="J93" s="258">
        <f>IF($L$119=1,0,IF($L$119=2,Anodes!$E$22,IF($L$119=3,0,IF($L$119=4,0))))</f>
        <v>0</v>
      </c>
      <c r="K93" s="651">
        <f>$G$93/100*(H93*I93*J93+F93)</f>
        <v>0</v>
      </c>
    </row>
    <row r="94" spans="3:11" s="123" customFormat="1" ht="15">
      <c r="C94" s="403">
        <f>$L$119</f>
        <v>1</v>
      </c>
      <c r="D94" s="265" t="s">
        <v>127</v>
      </c>
      <c r="E94" s="105" t="s">
        <v>130</v>
      </c>
      <c r="F94" s="634">
        <f>IF($L$119=1,0,IF($L$119=2,0,IF($L$119=3,Anodes!$E$19,IF($L$119=4,0))))</f>
        <v>0</v>
      </c>
      <c r="G94" s="260">
        <f>IF($L$119=1,0,IF($L$119=2,0,IF($L$119=3,Anodes!$E$18,IF($L$119=4,0))))</f>
        <v>0</v>
      </c>
      <c r="H94" s="631">
        <f>IF($L$119=1,0,IF($L$119=2,0,IF($L$119=3,Anodes!$E$20,IF($L$119=4,0))))</f>
        <v>0</v>
      </c>
      <c r="I94" s="272">
        <f>IF($L$119=1,0,IF($L$119=2,0,IF($L$119=3,Anodes!$E$21,IF($L$119=4,0))))</f>
        <v>0</v>
      </c>
      <c r="J94" s="222">
        <f>IF($L$119=1,0,IF($L$119=2,0,IF($L$119=3,Anodes!$E$22,IF($L$119=4,0))))</f>
        <v>0</v>
      </c>
      <c r="K94" s="652">
        <f>$G$94/100*(H94*I94*J94+F94)</f>
        <v>0</v>
      </c>
    </row>
    <row r="95" spans="3:11" s="123" customFormat="1" ht="15.75" thickBot="1">
      <c r="C95" s="404">
        <f>$L$119</f>
        <v>1</v>
      </c>
      <c r="D95" s="266" t="s">
        <v>128</v>
      </c>
      <c r="E95" s="143" t="s">
        <v>131</v>
      </c>
      <c r="F95" s="635">
        <f>IF($L$119=1,0,IF($L$119=2,0,IF($L$119=3,0,IF($L$119=4,Anodes!$E$19))))</f>
        <v>0</v>
      </c>
      <c r="G95" s="261">
        <f>IF($L$119=1,0,IF($L$119=2,0,IF($L$119=3,0,IF($L$119=4,Anodes!$E$18))))</f>
        <v>0</v>
      </c>
      <c r="H95" s="632">
        <f>IF($L$119=1,0,IF($L$119=2,0,IF($L$119=3,0,IF($L$119=4,Anodes!$E$20))))</f>
        <v>0</v>
      </c>
      <c r="I95" s="273">
        <f>IF($L$119=1,0,IF($L$119=2,0,IF($L$119=3,0,IF($L$119=4,Anodes!$E$21))))</f>
        <v>0</v>
      </c>
      <c r="J95" s="215">
        <f>IF($L$119=1,0,IF($L$119=2,0,IF($L$119=3,0,IF($L$119=4,Anodes!$E$22))))</f>
        <v>0</v>
      </c>
      <c r="K95" s="654">
        <f>$G$95/100*(H95*I95*J95+F95)</f>
        <v>0</v>
      </c>
    </row>
    <row r="96" spans="3:11" s="123" customFormat="1" ht="15">
      <c r="C96" s="370">
        <f>$M$119</f>
        <v>1</v>
      </c>
      <c r="D96" s="269" t="s">
        <v>155</v>
      </c>
      <c r="E96" s="270" t="s">
        <v>156</v>
      </c>
      <c r="F96" s="636">
        <f>IF($M$119=1,0,IF($M$119=2,Anodes!$E$25,IF($M$119=3,0,IF($M$119=4,0))))</f>
        <v>0</v>
      </c>
      <c r="G96" s="259">
        <f>IF($M$119=1,0,IF($M$119=2,Anodes!$E$24,IF($M$119=3,0,IF($M$119=4,0))))</f>
        <v>0</v>
      </c>
      <c r="H96" s="630">
        <f>IF($M$119=1,0,IF($M$119=2,Anodes!$E$26,IF($M$119=3,0,IF($M$119=4,0))))</f>
        <v>0</v>
      </c>
      <c r="I96" s="271">
        <f>IF($M$119=1,0,IF($M$119=2,Anodes!$E$27,IF($M$119=3,0,IF($M$119=4,0))))</f>
        <v>0</v>
      </c>
      <c r="J96" s="221">
        <f>IF($M$119=1,0,IF($M$119=2,Anodes!$E$28,IF($M$119=3,0,IF($M$119=4,0))))</f>
        <v>0</v>
      </c>
      <c r="K96" s="655">
        <f>$G$96/100*(H96*I96*J96+F96)</f>
        <v>0</v>
      </c>
    </row>
    <row r="97" spans="3:11" s="123" customFormat="1" ht="15">
      <c r="C97" s="370">
        <f>$M$119</f>
        <v>1</v>
      </c>
      <c r="D97" s="265" t="s">
        <v>127</v>
      </c>
      <c r="E97" s="105" t="s">
        <v>130</v>
      </c>
      <c r="F97" s="634">
        <f>IF($M$119=1,0,IF($M$119=2,0,IF($M$119=3,Anodes!$E$25,IF($M$119=4,0))))</f>
        <v>0</v>
      </c>
      <c r="G97" s="260">
        <f>IF($M$119=1,0,IF($M$119=2,0,IF($M$119=3,Anodes!$E$24,IF($M$119=4,0))))</f>
        <v>0</v>
      </c>
      <c r="H97" s="631">
        <f>IF($M$119=1,0,IF($M$119=2,0,IF($M$119=3,Anodes!$E$26,IF($M$119=4,0))))</f>
        <v>0</v>
      </c>
      <c r="I97" s="272">
        <f>IF($M$119=1,0,IF($M$119=2,0,IF($M$119=3,Anodes!$E$27,IF($M$119=4,0))))</f>
        <v>0</v>
      </c>
      <c r="J97" s="222">
        <f>IF($M$119=1,0,IF($M$119=2,0,IF($M$119=3,Anodes!$E$28,IF($M$119=4,0))))</f>
        <v>0</v>
      </c>
      <c r="K97" s="652">
        <f>$G$97/100*(H97*I97*J97+F97)</f>
        <v>0</v>
      </c>
    </row>
    <row r="98" spans="3:11" s="123" customFormat="1" ht="15.75" thickBot="1">
      <c r="C98" s="405">
        <f>$M$119</f>
        <v>1</v>
      </c>
      <c r="D98" s="266" t="s">
        <v>128</v>
      </c>
      <c r="E98" s="143" t="s">
        <v>131</v>
      </c>
      <c r="F98" s="635">
        <f>IF($M$119=1,0,IF($M$119=2,0,IF($M$119=3,0,IF($M$119=4,Anodes!$E$25))))</f>
        <v>0</v>
      </c>
      <c r="G98" s="261">
        <f>IF($M$119=1,0,IF($M$119=2,0,IF($M$119=3,0,IF($M$119=4,Anodes!$E$24))))</f>
        <v>0</v>
      </c>
      <c r="H98" s="632">
        <f>IF($M$119=1,0,IF($M$119=2,0,IF($M$119=3,0,IF($M$119=4,Anodes!$E$26))))</f>
        <v>0</v>
      </c>
      <c r="I98" s="273">
        <f>IF($M$119=1,0,IF($M$119=2,0,IF($M$119=3,0,IF($M$119=4,Anodes!$E$27))))</f>
        <v>0</v>
      </c>
      <c r="J98" s="215">
        <f>IF($M$119=1,0,IF($M$119=2,0,IF($M$119=3,0,IF($M$119=4,Anodes!$E$28))))</f>
        <v>0</v>
      </c>
      <c r="K98" s="654">
        <f>$G$98/100*(H98*I98*J98+F98)</f>
        <v>0</v>
      </c>
    </row>
    <row r="99" spans="3:11" s="123" customFormat="1" ht="14.25" thickBot="1">
      <c r="C99" s="131"/>
      <c r="D99" s="131"/>
      <c r="E99" s="134"/>
      <c r="F99" s="134"/>
      <c r="G99" s="134"/>
      <c r="H99" s="131"/>
      <c r="I99" s="131"/>
      <c r="J99" s="131"/>
      <c r="K99" s="195"/>
    </row>
    <row r="100" spans="3:10" s="123" customFormat="1" ht="14.25" thickBot="1">
      <c r="C100" s="192" t="s">
        <v>305</v>
      </c>
      <c r="D100" s="193"/>
      <c r="E100" s="194"/>
      <c r="F100" s="194"/>
      <c r="G100" s="194"/>
      <c r="H100" s="193"/>
      <c r="I100" s="193"/>
      <c r="J100" s="304"/>
    </row>
    <row r="101" spans="3:10" s="123" customFormat="1" ht="39.75" thickBot="1">
      <c r="C101" s="220" t="s">
        <v>168</v>
      </c>
      <c r="D101" s="92" t="s">
        <v>14</v>
      </c>
      <c r="E101" s="174" t="s">
        <v>15</v>
      </c>
      <c r="F101" s="213" t="s">
        <v>169</v>
      </c>
      <c r="G101" s="257" t="s">
        <v>185</v>
      </c>
      <c r="H101" s="173" t="s">
        <v>186</v>
      </c>
      <c r="I101" s="174" t="s">
        <v>203</v>
      </c>
      <c r="J101" s="173" t="s">
        <v>220</v>
      </c>
    </row>
    <row r="102" spans="3:10" s="123" customFormat="1" ht="40.5" thickBot="1">
      <c r="C102" s="370">
        <f>$I$125</f>
        <v>1</v>
      </c>
      <c r="D102" s="218" t="s">
        <v>93</v>
      </c>
      <c r="E102" s="219" t="s">
        <v>129</v>
      </c>
      <c r="F102" s="258">
        <f>IF($I$125=1,0,IF($I$125=2,'Electroplated Product'!E14,IF($I$125=3,0,IF($I$125=4,0))))</f>
        <v>0</v>
      </c>
      <c r="G102" s="630">
        <f>IF($I$125=1,0,IF($I$125=2,'Electroplated Product'!$E$15,IF($I$125=3,0,IF($I$125=4,0))))</f>
        <v>0</v>
      </c>
      <c r="H102" s="258">
        <f>IF($I$125=1,0,IF($I$125=2,'Electroplated Product'!$E$16,IF($I$125=3,0,IF($I$125=4,0))))</f>
        <v>0</v>
      </c>
      <c r="I102" s="258">
        <f>IF($I$125=1,0,IF($I$125=2,'Electroplated Product'!$E$17,IF($I$125=3,0,IF($I$125=4,0))))</f>
        <v>0</v>
      </c>
      <c r="J102" s="650">
        <f>F102/100*G102*H102*I102</f>
        <v>0</v>
      </c>
    </row>
    <row r="103" spans="3:10" s="123" customFormat="1" ht="15.75" thickBot="1">
      <c r="C103" s="406">
        <f>$I$125</f>
        <v>1</v>
      </c>
      <c r="D103" s="171" t="s">
        <v>127</v>
      </c>
      <c r="E103" s="216" t="s">
        <v>130</v>
      </c>
      <c r="F103" s="222">
        <f>IF($I$125=1,0,IF($I$125=2,0,IF($I$125=3,'Electroplated Product'!E14,IF($I$125=4,0))))</f>
        <v>0</v>
      </c>
      <c r="G103" s="631">
        <f>IF($I$125=1,0,IF($I$125=2,0,IF($I$125=3,'Electroplated Product'!$E$15,IF($I$125=4,0))))</f>
        <v>0</v>
      </c>
      <c r="H103" s="222">
        <f>IF($I$125=1,0,IF($I$125=2,0,IF($I$125=3,'Electroplated Product'!$E$16,IF($I$125=4,0))))</f>
        <v>0</v>
      </c>
      <c r="I103" s="222">
        <f>IF($I$125=1,0,IF($I$125=2,0,IF($I$125=3,'Electroplated Product'!$E$17,IF($I$125=4,0))))</f>
        <v>0</v>
      </c>
      <c r="J103" s="650">
        <f aca="true" t="shared" si="2" ref="J103:J110">F103/100*G103*H103*I103</f>
        <v>0</v>
      </c>
    </row>
    <row r="104" spans="3:10" s="123" customFormat="1" ht="15.75" thickBot="1">
      <c r="C104" s="407">
        <f>$I$125</f>
        <v>1</v>
      </c>
      <c r="D104" s="172" t="s">
        <v>128</v>
      </c>
      <c r="E104" s="223" t="s">
        <v>131</v>
      </c>
      <c r="F104" s="215">
        <f>IF($I$125=1,0,IF($I$125=2,0,IF($I$125=3,0,IF($I$125=4,'Electroplated Product'!E14))))</f>
        <v>0</v>
      </c>
      <c r="G104" s="632">
        <f>IF($I$125=1,0,IF($I$125=2,0,IF($I$125=3,0,IF($I$125=4,'Electroplated Product'!$E$15))))</f>
        <v>0</v>
      </c>
      <c r="H104" s="215">
        <f>IF($I$125=1,0,IF($I$125=2,0,IF($I$125=3,0,IF($I$125=4,'Electroplated Product'!$E$16))))</f>
        <v>0</v>
      </c>
      <c r="I104" s="215">
        <f>IF($I$125=1,0,IF($I$125=2,0,IF($I$125=3,0,IF($I$125=4,'Electroplated Product'!$E$17))))</f>
        <v>0</v>
      </c>
      <c r="J104" s="650">
        <f t="shared" si="2"/>
        <v>0</v>
      </c>
    </row>
    <row r="105" spans="3:10" s="123" customFormat="1" ht="40.5" thickBot="1">
      <c r="C105" s="370">
        <f>$J$125</f>
        <v>1</v>
      </c>
      <c r="D105" s="218" t="s">
        <v>93</v>
      </c>
      <c r="E105" s="219" t="s">
        <v>129</v>
      </c>
      <c r="F105" s="258">
        <f>IF($J$125=1,0,IF($J$125=2,'Electroplated Product'!E19,IF($J$125=3,0,IF($J$125=4,0))))</f>
        <v>0</v>
      </c>
      <c r="G105" s="630">
        <f>IF($J$125=1,0,IF($J$125=2,'Electroplated Product'!$E$20,IF($J$125=3,0,IF($J$125=4,0))))</f>
        <v>0</v>
      </c>
      <c r="H105" s="258">
        <f>IF($J$125=1,0,IF($J$125=2,'Electroplated Product'!$E$21,IF($J$125=3,0,IF($J$125=4,0))))</f>
        <v>0</v>
      </c>
      <c r="I105" s="258">
        <f>IF($J$125=1,0,IF($J$125=2,'Electroplated Product'!$E$22,IF($J$125=3,0,IF($J$125=4,0))))</f>
        <v>0</v>
      </c>
      <c r="J105" s="650">
        <f t="shared" si="2"/>
        <v>0</v>
      </c>
    </row>
    <row r="106" spans="3:10" s="123" customFormat="1" ht="15.75" thickBot="1">
      <c r="C106" s="406">
        <f>$J$125</f>
        <v>1</v>
      </c>
      <c r="D106" s="171" t="s">
        <v>127</v>
      </c>
      <c r="E106" s="216" t="s">
        <v>130</v>
      </c>
      <c r="F106" s="222">
        <f>IF($J$125=1,0,IF($J$125=2,0,IF($J$125=3,'Electroplated Product'!E19,IF($J$125=4,0))))</f>
        <v>0</v>
      </c>
      <c r="G106" s="631">
        <f>IF($J$125=1,0,IF($J$125=2,0,IF($J$125=3,'Electroplated Product'!$E$20,IF($J$125=4,0))))</f>
        <v>0</v>
      </c>
      <c r="H106" s="222">
        <f>IF($J$125=1,0,IF($J$125=2,0,IF($J$125=3,'Electroplated Product'!$E$21,IF($J$125=4,0))))</f>
        <v>0</v>
      </c>
      <c r="I106" s="222">
        <f>IF($J$125=1,0,IF($J$125=2,0,IF($J$125=3,'Electroplated Product'!$E$22,IF($J$125=4,0))))</f>
        <v>0</v>
      </c>
      <c r="J106" s="650">
        <f t="shared" si="2"/>
        <v>0</v>
      </c>
    </row>
    <row r="107" spans="3:10" s="123" customFormat="1" ht="15.75" thickBot="1">
      <c r="C107" s="407">
        <f>$J$125</f>
        <v>1</v>
      </c>
      <c r="D107" s="172" t="s">
        <v>128</v>
      </c>
      <c r="E107" s="223" t="s">
        <v>131</v>
      </c>
      <c r="F107" s="215">
        <f>IF($J$125=1,0,IF($J$125=2,0,IF($J$125=3,0,IF($J$125=4,'Electroplated Product'!E19))))</f>
        <v>0</v>
      </c>
      <c r="G107" s="632">
        <f>IF($J$125=1,0,IF($J$125=2,0,IF($J$125=3,0,IF($J$125=4,'Electroplated Product'!$E$20))))</f>
        <v>0</v>
      </c>
      <c r="H107" s="215">
        <f>IF($J$125=1,0,IF($J$125=2,0,IF($J$125=3,0,IF($J$125=4,'Electroplated Product'!$E$21))))</f>
        <v>0</v>
      </c>
      <c r="I107" s="215">
        <f>IF($J$125=1,0,IF($J$125=2,0,IF($J$125=3,0,IF($J$125=4,'Electroplated Product'!$E$22))))</f>
        <v>0</v>
      </c>
      <c r="J107" s="650">
        <f t="shared" si="2"/>
        <v>0</v>
      </c>
    </row>
    <row r="108" spans="3:10" s="123" customFormat="1" ht="40.5" thickBot="1">
      <c r="C108" s="370">
        <f>$K$125</f>
        <v>1</v>
      </c>
      <c r="D108" s="218" t="s">
        <v>93</v>
      </c>
      <c r="E108" s="219" t="s">
        <v>129</v>
      </c>
      <c r="F108" s="258">
        <f>IF($K$125=1,0,IF($K$125=2,'Electroplated Product'!E24,IF($K$125=3,0,IF($K$125=4,0))))</f>
        <v>0</v>
      </c>
      <c r="G108" s="630">
        <f>IF($K$125=1,0,IF($K$125=2,'Electroplated Product'!$E$25,IF($K$125=3,0,IF($K$125=4,0))))</f>
        <v>0</v>
      </c>
      <c r="H108" s="258">
        <f>IF($K$125=1,0,IF($K$125=2,'Electroplated Product'!$E$26,IF($K$125=3,0,IF($K$125=4,0))))</f>
        <v>0</v>
      </c>
      <c r="I108" s="258">
        <f>IF($K$125=1,0,IF($K$125=2,'Electroplated Product'!$E$27,IF($K$125=3,0,IF($K$125=4,0))))</f>
        <v>0</v>
      </c>
      <c r="J108" s="650">
        <f t="shared" si="2"/>
        <v>0</v>
      </c>
    </row>
    <row r="109" spans="3:10" s="123" customFormat="1" ht="15.75" thickBot="1">
      <c r="C109" s="406">
        <f>$K$125</f>
        <v>1</v>
      </c>
      <c r="D109" s="171" t="s">
        <v>127</v>
      </c>
      <c r="E109" s="216" t="s">
        <v>130</v>
      </c>
      <c r="F109" s="222">
        <f>IF($K$125=1,0,IF($K$125=2,0,IF($K$125=3,'Electroplated Product'!E24,IF($K$125=4,0))))</f>
        <v>0</v>
      </c>
      <c r="G109" s="631">
        <f>IF($K$125=1,0,IF($K$125=2,0,IF($K$125=3,'Electroplated Product'!$E$25,IF($K$125=4,0))))</f>
        <v>0</v>
      </c>
      <c r="H109" s="222">
        <f>IF($K$125=1,0,IF($K$125=2,0,IF($K$125=3,'Electroplated Product'!$E$26,IF($K$125=4,0))))</f>
        <v>0</v>
      </c>
      <c r="I109" s="222">
        <f>IF($K$125=1,0,IF($K$125=2,0,IF($K$125=3,'Electroplated Product'!$E$27,IF($K$125=4,0))))</f>
        <v>0</v>
      </c>
      <c r="J109" s="650">
        <f t="shared" si="2"/>
        <v>0</v>
      </c>
    </row>
    <row r="110" spans="3:10" s="123" customFormat="1" ht="15.75" thickBot="1">
      <c r="C110" s="407">
        <f>$K$125</f>
        <v>1</v>
      </c>
      <c r="D110" s="172" t="s">
        <v>128</v>
      </c>
      <c r="E110" s="223" t="s">
        <v>131</v>
      </c>
      <c r="F110" s="215">
        <f>IF($K$125=1,0,IF($K$125=2,0,IF($K$125=3,0,IF($K$125=4,'Electroplated Product'!E24))))</f>
        <v>0</v>
      </c>
      <c r="G110" s="632">
        <f>IF($K$125=1,0,IF($K$125=2,0,IF($K$125=3,0,IF($K$125=4,'Electroplated Product'!$E$25))))</f>
        <v>0</v>
      </c>
      <c r="H110" s="215">
        <f>IF($K$125=1,0,IF($K$125=2,0,IF($K$125=3,0,IF($K$125=4,'Electroplated Product'!$E$26))))</f>
        <v>0</v>
      </c>
      <c r="I110" s="215">
        <f>IF($K$125=1,0,IF($K$125=2,0,IF($K$125=3,0,IF($K$125=4,'Electroplated Product'!$E$27))))</f>
        <v>0</v>
      </c>
      <c r="J110" s="650">
        <f t="shared" si="2"/>
        <v>0</v>
      </c>
    </row>
    <row r="111" spans="3:11" s="123" customFormat="1" ht="13.5">
      <c r="C111" s="131"/>
      <c r="D111" s="131"/>
      <c r="E111" s="134"/>
      <c r="F111" s="134"/>
      <c r="G111" s="134"/>
      <c r="H111" s="131"/>
      <c r="I111" s="131"/>
      <c r="J111" s="131"/>
      <c r="K111" s="195"/>
    </row>
    <row r="112" spans="3:11" s="123" customFormat="1" ht="14.25" thickBot="1">
      <c r="C112" s="131"/>
      <c r="D112" s="131"/>
      <c r="E112" s="134"/>
      <c r="F112" s="134"/>
      <c r="G112" s="134"/>
      <c r="H112" s="131"/>
      <c r="I112" s="131"/>
      <c r="J112" s="131"/>
      <c r="K112" s="131"/>
    </row>
    <row r="113" spans="3:21" s="123" customFormat="1" ht="15.75" customHeight="1" thickBot="1">
      <c r="C113" s="778" t="s">
        <v>70</v>
      </c>
      <c r="D113" s="779"/>
      <c r="E113" s="779"/>
      <c r="F113" s="779"/>
      <c r="G113" s="779"/>
      <c r="H113" s="779"/>
      <c r="I113" s="779"/>
      <c r="J113" s="779"/>
      <c r="K113" s="779"/>
      <c r="L113" s="780"/>
      <c r="M113" s="780"/>
      <c r="N113" s="780"/>
      <c r="O113" s="780"/>
      <c r="P113" s="781"/>
      <c r="Q113" s="528"/>
      <c r="S113" s="502"/>
      <c r="T113" s="502"/>
      <c r="U113" s="502"/>
    </row>
    <row r="114" spans="3:16" s="123" customFormat="1" ht="41.25" customHeight="1" thickBot="1">
      <c r="C114" s="555" t="s">
        <v>48</v>
      </c>
      <c r="D114" s="533" t="s">
        <v>245</v>
      </c>
      <c r="E114" s="533" t="s">
        <v>13</v>
      </c>
      <c r="F114" s="294" t="s">
        <v>142</v>
      </c>
      <c r="G114" s="294" t="s">
        <v>143</v>
      </c>
      <c r="H114" s="519" t="s">
        <v>197</v>
      </c>
      <c r="I114" s="294" t="s">
        <v>195</v>
      </c>
      <c r="J114" s="294" t="s">
        <v>196</v>
      </c>
      <c r="K114" s="504" t="s">
        <v>178</v>
      </c>
      <c r="L114" s="232" t="s">
        <v>179</v>
      </c>
      <c r="M114" s="534" t="s">
        <v>180</v>
      </c>
      <c r="N114" s="169" t="s">
        <v>191</v>
      </c>
      <c r="O114" s="169" t="s">
        <v>201</v>
      </c>
      <c r="P114" s="232" t="s">
        <v>205</v>
      </c>
    </row>
    <row r="115" spans="3:16" s="123" customFormat="1" ht="15" customHeight="1">
      <c r="C115" s="529" t="s">
        <v>68</v>
      </c>
      <c r="D115" s="530" t="s">
        <v>68</v>
      </c>
      <c r="E115" s="535" t="s">
        <v>69</v>
      </c>
      <c r="F115" s="542" t="s">
        <v>68</v>
      </c>
      <c r="G115" s="541" t="s">
        <v>68</v>
      </c>
      <c r="H115" s="545" t="s">
        <v>68</v>
      </c>
      <c r="I115" s="541" t="s">
        <v>68</v>
      </c>
      <c r="J115" s="547" t="s">
        <v>68</v>
      </c>
      <c r="K115" s="537" t="s">
        <v>172</v>
      </c>
      <c r="L115" s="531" t="s">
        <v>172</v>
      </c>
      <c r="M115" s="532" t="s">
        <v>172</v>
      </c>
      <c r="N115" s="529" t="s">
        <v>69</v>
      </c>
      <c r="O115" s="529" t="s">
        <v>69</v>
      </c>
      <c r="P115" s="529" t="s">
        <v>68</v>
      </c>
    </row>
    <row r="116" spans="3:16" s="123" customFormat="1" ht="13.5">
      <c r="C116" s="393" t="s">
        <v>49</v>
      </c>
      <c r="D116" s="485" t="s">
        <v>33</v>
      </c>
      <c r="E116" s="536" t="s">
        <v>118</v>
      </c>
      <c r="F116" s="543" t="s">
        <v>71</v>
      </c>
      <c r="G116" s="393" t="s">
        <v>71</v>
      </c>
      <c r="H116" s="525" t="s">
        <v>33</v>
      </c>
      <c r="I116" s="393" t="s">
        <v>71</v>
      </c>
      <c r="J116" s="485" t="s">
        <v>71</v>
      </c>
      <c r="K116" s="538" t="s">
        <v>155</v>
      </c>
      <c r="L116" s="520" t="s">
        <v>155</v>
      </c>
      <c r="M116" s="513" t="s">
        <v>155</v>
      </c>
      <c r="N116" s="393" t="s">
        <v>118</v>
      </c>
      <c r="O116" s="393" t="s">
        <v>118</v>
      </c>
      <c r="P116" s="393" t="s">
        <v>33</v>
      </c>
    </row>
    <row r="117" spans="3:16" s="123" customFormat="1" ht="13.5">
      <c r="C117" s="393" t="s">
        <v>50</v>
      </c>
      <c r="D117" s="485" t="s">
        <v>34</v>
      </c>
      <c r="E117" s="536" t="s">
        <v>36</v>
      </c>
      <c r="F117" s="543" t="s">
        <v>147</v>
      </c>
      <c r="G117" s="393" t="s">
        <v>147</v>
      </c>
      <c r="H117" s="525" t="s">
        <v>34</v>
      </c>
      <c r="I117" s="393" t="s">
        <v>147</v>
      </c>
      <c r="J117" s="485" t="s">
        <v>147</v>
      </c>
      <c r="K117" s="538" t="s">
        <v>127</v>
      </c>
      <c r="L117" s="520" t="s">
        <v>127</v>
      </c>
      <c r="M117" s="513" t="s">
        <v>127</v>
      </c>
      <c r="N117" s="393" t="s">
        <v>133</v>
      </c>
      <c r="O117" s="393" t="s">
        <v>21</v>
      </c>
      <c r="P117" s="393" t="s">
        <v>34</v>
      </c>
    </row>
    <row r="118" spans="3:16" s="123" customFormat="1" ht="17.25" customHeight="1" thickBot="1">
      <c r="C118" s="393" t="s">
        <v>51</v>
      </c>
      <c r="D118" s="485" t="s">
        <v>35</v>
      </c>
      <c r="E118" s="536" t="s">
        <v>37</v>
      </c>
      <c r="F118" s="544" t="s">
        <v>146</v>
      </c>
      <c r="G118" s="486" t="s">
        <v>146</v>
      </c>
      <c r="H118" s="546" t="s">
        <v>35</v>
      </c>
      <c r="I118" s="486" t="s">
        <v>146</v>
      </c>
      <c r="J118" s="548" t="s">
        <v>146</v>
      </c>
      <c r="K118" s="539" t="s">
        <v>128</v>
      </c>
      <c r="L118" s="521" t="s">
        <v>128</v>
      </c>
      <c r="M118" s="514" t="s">
        <v>128</v>
      </c>
      <c r="N118" s="527">
        <v>1</v>
      </c>
      <c r="O118" s="524" t="s">
        <v>25</v>
      </c>
      <c r="P118" s="526" t="s">
        <v>35</v>
      </c>
    </row>
    <row r="119" spans="3:16" s="123" customFormat="1" ht="14.25" thickBot="1">
      <c r="C119" s="393" t="s">
        <v>52</v>
      </c>
      <c r="D119" s="554">
        <v>1</v>
      </c>
      <c r="E119" s="391" t="s">
        <v>38</v>
      </c>
      <c r="F119" s="540">
        <v>1</v>
      </c>
      <c r="G119" s="540">
        <v>1</v>
      </c>
      <c r="H119" s="540">
        <v>1</v>
      </c>
      <c r="I119" s="392">
        <v>1</v>
      </c>
      <c r="J119" s="394">
        <v>1</v>
      </c>
      <c r="K119" s="505">
        <v>1</v>
      </c>
      <c r="L119" s="226">
        <v>1</v>
      </c>
      <c r="M119" s="515">
        <v>1</v>
      </c>
      <c r="N119" s="503"/>
      <c r="O119" s="508">
        <v>1</v>
      </c>
      <c r="P119" s="308">
        <v>1</v>
      </c>
    </row>
    <row r="120" spans="3:16" s="123" customFormat="1" ht="27" thickBot="1">
      <c r="C120" s="393" t="s">
        <v>33</v>
      </c>
      <c r="D120" s="113"/>
      <c r="E120" s="487" t="s">
        <v>39</v>
      </c>
      <c r="F120" s="499" t="s">
        <v>193</v>
      </c>
      <c r="G120" s="500" t="s">
        <v>194</v>
      </c>
      <c r="H120" s="501" t="s">
        <v>163</v>
      </c>
      <c r="I120" s="510" t="s">
        <v>182</v>
      </c>
      <c r="J120" s="522" t="s">
        <v>183</v>
      </c>
      <c r="K120" s="516" t="s">
        <v>184</v>
      </c>
      <c r="L120" s="184"/>
      <c r="M120" s="184"/>
      <c r="N120" s="184"/>
      <c r="O120" s="184"/>
      <c r="P120" s="185"/>
    </row>
    <row r="121" spans="3:19" s="123" customFormat="1" ht="26.25" customHeight="1">
      <c r="C121" s="393" t="s">
        <v>34</v>
      </c>
      <c r="D121" s="113"/>
      <c r="E121" s="487" t="s">
        <v>40</v>
      </c>
      <c r="F121" s="496" t="s">
        <v>162</v>
      </c>
      <c r="G121" s="497" t="s">
        <v>162</v>
      </c>
      <c r="H121" s="498" t="s">
        <v>16</v>
      </c>
      <c r="I121" s="511" t="s">
        <v>172</v>
      </c>
      <c r="J121" s="523" t="s">
        <v>172</v>
      </c>
      <c r="K121" s="517" t="s">
        <v>172</v>
      </c>
      <c r="L121" s="184"/>
      <c r="M121" s="184"/>
      <c r="N121" s="184"/>
      <c r="O121" s="184"/>
      <c r="P121" s="185"/>
      <c r="S121" s="196"/>
    </row>
    <row r="122" spans="3:16" s="123" customFormat="1" ht="30" customHeight="1">
      <c r="C122" s="393" t="s">
        <v>35</v>
      </c>
      <c r="D122" s="113"/>
      <c r="E122" s="487" t="s">
        <v>123</v>
      </c>
      <c r="F122" s="490" t="s">
        <v>158</v>
      </c>
      <c r="G122" s="489" t="s">
        <v>158</v>
      </c>
      <c r="H122" s="492" t="s">
        <v>246</v>
      </c>
      <c r="I122" s="511" t="s">
        <v>165</v>
      </c>
      <c r="J122" s="523" t="s">
        <v>165</v>
      </c>
      <c r="K122" s="517" t="s">
        <v>165</v>
      </c>
      <c r="L122" s="184"/>
      <c r="M122" s="184"/>
      <c r="N122" s="184"/>
      <c r="O122" s="184"/>
      <c r="P122" s="185"/>
    </row>
    <row r="123" spans="3:16" s="123" customFormat="1" ht="13.5" customHeight="1" thickBot="1">
      <c r="C123" s="556">
        <v>1</v>
      </c>
      <c r="D123" s="113"/>
      <c r="E123" s="487" t="s">
        <v>41</v>
      </c>
      <c r="F123" s="490" t="s">
        <v>157</v>
      </c>
      <c r="G123" s="489" t="s">
        <v>157</v>
      </c>
      <c r="H123" s="492" t="s">
        <v>247</v>
      </c>
      <c r="I123" s="509" t="s">
        <v>127</v>
      </c>
      <c r="J123" s="520" t="s">
        <v>127</v>
      </c>
      <c r="K123" s="513" t="s">
        <v>127</v>
      </c>
      <c r="L123" s="184"/>
      <c r="M123" s="184"/>
      <c r="N123" s="184"/>
      <c r="O123" s="184"/>
      <c r="P123" s="185"/>
    </row>
    <row r="124" spans="3:16" s="123" customFormat="1" ht="15.75" customHeight="1" thickBot="1">
      <c r="C124" s="114"/>
      <c r="D124" s="113"/>
      <c r="E124" s="487" t="s">
        <v>42</v>
      </c>
      <c r="F124" s="490" t="s">
        <v>160</v>
      </c>
      <c r="G124" s="489" t="s">
        <v>160</v>
      </c>
      <c r="H124" s="491" t="s">
        <v>248</v>
      </c>
      <c r="I124" s="512" t="s">
        <v>128</v>
      </c>
      <c r="J124" s="524" t="s">
        <v>128</v>
      </c>
      <c r="K124" s="518" t="s">
        <v>128</v>
      </c>
      <c r="L124" s="184"/>
      <c r="M124" s="184"/>
      <c r="N124" s="184"/>
      <c r="O124" s="184"/>
      <c r="P124" s="185"/>
    </row>
    <row r="125" spans="3:16" s="123" customFormat="1" ht="41.25" thickBot="1">
      <c r="C125" s="114"/>
      <c r="D125" s="113"/>
      <c r="E125" s="487" t="s">
        <v>43</v>
      </c>
      <c r="F125" s="493" t="s">
        <v>161</v>
      </c>
      <c r="G125" s="494" t="s">
        <v>161</v>
      </c>
      <c r="H125" s="495" t="s">
        <v>249</v>
      </c>
      <c r="I125" s="505">
        <v>1</v>
      </c>
      <c r="J125" s="226">
        <v>1</v>
      </c>
      <c r="K125" s="515">
        <v>1</v>
      </c>
      <c r="L125" s="184"/>
      <c r="M125" s="184"/>
      <c r="N125" s="184"/>
      <c r="O125" s="184"/>
      <c r="P125" s="185"/>
    </row>
    <row r="126" spans="3:17" s="123" customFormat="1" ht="53.25" thickBot="1">
      <c r="C126" s="114"/>
      <c r="D126" s="113"/>
      <c r="E126" s="390" t="s">
        <v>122</v>
      </c>
      <c r="F126" s="488">
        <v>1</v>
      </c>
      <c r="G126" s="488">
        <v>1</v>
      </c>
      <c r="H126" s="113"/>
      <c r="I126" s="113"/>
      <c r="J126" s="113"/>
      <c r="K126" s="113"/>
      <c r="L126" s="184"/>
      <c r="M126" s="184"/>
      <c r="N126" s="184"/>
      <c r="O126" s="184"/>
      <c r="P126" s="185"/>
      <c r="Q126" s="196"/>
    </row>
    <row r="127" spans="3:17" s="123" customFormat="1" ht="25.5" customHeight="1">
      <c r="C127" s="114"/>
      <c r="D127" s="113"/>
      <c r="E127" s="390" t="s">
        <v>44</v>
      </c>
      <c r="F127" s="113"/>
      <c r="G127" s="113"/>
      <c r="H127" s="113"/>
      <c r="I127" s="113"/>
      <c r="J127" s="113"/>
      <c r="K127" s="113"/>
      <c r="L127" s="184"/>
      <c r="M127" s="184"/>
      <c r="N127" s="184"/>
      <c r="O127" s="184"/>
      <c r="P127" s="185"/>
      <c r="Q127" s="196"/>
    </row>
    <row r="128" spans="3:16" s="123" customFormat="1" ht="13.5">
      <c r="C128" s="114"/>
      <c r="D128" s="113"/>
      <c r="E128" s="170"/>
      <c r="F128" s="113"/>
      <c r="G128" s="113"/>
      <c r="H128" s="113"/>
      <c r="I128" s="113"/>
      <c r="J128" s="113"/>
      <c r="K128" s="113"/>
      <c r="L128" s="184"/>
      <c r="M128" s="184"/>
      <c r="N128" s="184"/>
      <c r="O128" s="184"/>
      <c r="P128" s="185"/>
    </row>
    <row r="129" spans="3:16" s="123" customFormat="1" ht="14.25" thickBot="1">
      <c r="C129" s="114"/>
      <c r="D129" s="113"/>
      <c r="E129" s="389"/>
      <c r="F129" s="113"/>
      <c r="G129" s="113"/>
      <c r="H129" s="113"/>
      <c r="I129" s="113"/>
      <c r="J129" s="113"/>
      <c r="K129" s="113"/>
      <c r="L129" s="184"/>
      <c r="M129" s="184"/>
      <c r="N129" s="184"/>
      <c r="O129" s="184"/>
      <c r="P129" s="185"/>
    </row>
    <row r="130" spans="3:16" s="123" customFormat="1" ht="14.25" thickBot="1">
      <c r="C130" s="115"/>
      <c r="D130" s="116"/>
      <c r="E130" s="175">
        <v>1</v>
      </c>
      <c r="F130" s="116"/>
      <c r="G130" s="116"/>
      <c r="H130" s="116"/>
      <c r="I130" s="116"/>
      <c r="J130" s="116"/>
      <c r="K130" s="116"/>
      <c r="L130" s="506"/>
      <c r="M130" s="506"/>
      <c r="N130" s="506"/>
      <c r="O130" s="506"/>
      <c r="P130" s="507"/>
    </row>
    <row r="131" spans="6:10" s="123" customFormat="1" ht="15">
      <c r="F131" s="135"/>
      <c r="G131" s="135"/>
      <c r="H131" s="135"/>
      <c r="I131" s="135"/>
      <c r="J131" s="135"/>
    </row>
    <row r="132" spans="6:10" s="123" customFormat="1" ht="15">
      <c r="F132" s="135"/>
      <c r="G132" s="135"/>
      <c r="H132" s="135"/>
      <c r="I132" s="135"/>
      <c r="J132" s="135"/>
    </row>
    <row r="133" spans="6:10" s="123" customFormat="1" ht="15.75" customHeight="1">
      <c r="F133" s="135"/>
      <c r="G133" s="135"/>
      <c r="H133" s="135"/>
      <c r="I133" s="135"/>
      <c r="J133" s="135"/>
    </row>
    <row r="134" spans="6:10" s="123" customFormat="1" ht="15">
      <c r="F134" s="135"/>
      <c r="G134" s="135"/>
      <c r="H134" s="135"/>
      <c r="I134" s="135"/>
      <c r="J134" s="135"/>
    </row>
    <row r="135" spans="6:10" s="123" customFormat="1" ht="13.5">
      <c r="F135" s="135"/>
      <c r="G135" s="135"/>
      <c r="H135" s="135"/>
      <c r="I135" s="135"/>
      <c r="J135" s="135"/>
    </row>
    <row r="136" spans="6:10" s="123" customFormat="1" ht="15" customHeight="1">
      <c r="F136" s="135"/>
      <c r="G136" s="135"/>
      <c r="H136" s="135"/>
      <c r="I136" s="135"/>
      <c r="J136" s="135"/>
    </row>
    <row r="137" spans="3:10" s="123" customFormat="1" ht="13.5">
      <c r="C137" s="196"/>
      <c r="D137" s="196"/>
      <c r="E137" s="196"/>
      <c r="F137" s="186"/>
      <c r="G137" s="186"/>
      <c r="H137" s="186"/>
      <c r="I137" s="135"/>
      <c r="J137" s="135"/>
    </row>
    <row r="138" spans="3:8" s="123" customFormat="1" ht="13.5">
      <c r="C138" s="196"/>
      <c r="D138" s="774"/>
      <c r="E138" s="186"/>
      <c r="F138" s="186"/>
      <c r="G138" s="186"/>
      <c r="H138" s="196"/>
    </row>
    <row r="139" spans="3:8" s="123" customFormat="1" ht="15" customHeight="1">
      <c r="C139" s="196"/>
      <c r="D139" s="777"/>
      <c r="E139" s="360"/>
      <c r="F139" s="186"/>
      <c r="G139" s="186"/>
      <c r="H139" s="196"/>
    </row>
    <row r="140" spans="3:8" s="123" customFormat="1" ht="13.5">
      <c r="C140" s="196"/>
      <c r="D140" s="777"/>
      <c r="E140" s="196"/>
      <c r="F140" s="186"/>
      <c r="G140" s="186"/>
      <c r="H140" s="196"/>
    </row>
    <row r="141" spans="3:8" s="123" customFormat="1" ht="13.5">
      <c r="C141" s="196"/>
      <c r="D141" s="774"/>
      <c r="E141" s="360"/>
      <c r="F141" s="186"/>
      <c r="G141" s="186"/>
      <c r="H141" s="196"/>
    </row>
    <row r="142" spans="3:8" s="123" customFormat="1" ht="15" customHeight="1">
      <c r="C142" s="196"/>
      <c r="D142" s="775"/>
      <c r="E142" s="196"/>
      <c r="F142" s="186"/>
      <c r="G142" s="186"/>
      <c r="H142" s="196"/>
    </row>
    <row r="143" spans="3:8" s="123" customFormat="1" ht="13.5">
      <c r="C143" s="196"/>
      <c r="D143" s="775"/>
      <c r="E143" s="196"/>
      <c r="F143" s="186"/>
      <c r="G143" s="186"/>
      <c r="H143" s="196"/>
    </row>
    <row r="144" spans="3:8" s="123" customFormat="1" ht="13.5">
      <c r="C144" s="196"/>
      <c r="D144" s="774"/>
      <c r="E144" s="360"/>
      <c r="F144" s="186"/>
      <c r="G144" s="186"/>
      <c r="H144" s="196"/>
    </row>
    <row r="145" spans="3:8" s="123" customFormat="1" ht="15" customHeight="1">
      <c r="C145" s="196"/>
      <c r="D145" s="775"/>
      <c r="E145" s="196"/>
      <c r="F145" s="186"/>
      <c r="G145" s="186"/>
      <c r="H145" s="196"/>
    </row>
    <row r="146" spans="3:8" s="123" customFormat="1" ht="13.5">
      <c r="C146" s="196"/>
      <c r="D146" s="775"/>
      <c r="E146" s="196"/>
      <c r="F146" s="186"/>
      <c r="G146" s="186"/>
      <c r="H146" s="196"/>
    </row>
    <row r="147" spans="3:8" s="123" customFormat="1" ht="13.5">
      <c r="C147" s="196"/>
      <c r="D147" s="774"/>
      <c r="E147" s="360"/>
      <c r="F147" s="186"/>
      <c r="G147" s="186"/>
      <c r="H147" s="196"/>
    </row>
    <row r="148" spans="3:8" s="123" customFormat="1" ht="15" customHeight="1">
      <c r="C148" s="196"/>
      <c r="D148" s="775"/>
      <c r="E148" s="196"/>
      <c r="F148" s="186"/>
      <c r="G148" s="186"/>
      <c r="H148" s="196"/>
    </row>
    <row r="149" spans="3:8" s="123" customFormat="1" ht="13.5">
      <c r="C149" s="196"/>
      <c r="D149" s="775"/>
      <c r="E149" s="196"/>
      <c r="F149" s="186"/>
      <c r="G149" s="186"/>
      <c r="H149" s="196"/>
    </row>
    <row r="150" spans="3:8" s="123" customFormat="1" ht="13.5">
      <c r="C150" s="196"/>
      <c r="D150" s="774"/>
      <c r="E150" s="360"/>
      <c r="F150" s="186"/>
      <c r="G150" s="186"/>
      <c r="H150" s="196"/>
    </row>
    <row r="151" spans="3:8" s="123" customFormat="1" ht="13.5">
      <c r="C151" s="196"/>
      <c r="D151" s="775"/>
      <c r="E151" s="196"/>
      <c r="F151" s="186"/>
      <c r="G151" s="186"/>
      <c r="H151" s="196"/>
    </row>
    <row r="152" spans="3:8" s="123" customFormat="1" ht="13.5">
      <c r="C152" s="196"/>
      <c r="D152" s="775"/>
      <c r="E152" s="196"/>
      <c r="F152" s="186"/>
      <c r="G152" s="186"/>
      <c r="H152" s="196"/>
    </row>
    <row r="153" spans="3:8" s="123" customFormat="1" ht="13.5">
      <c r="C153" s="196"/>
      <c r="D153" s="774"/>
      <c r="E153" s="360"/>
      <c r="F153" s="186"/>
      <c r="G153" s="186"/>
      <c r="H153" s="196"/>
    </row>
    <row r="154" spans="3:8" s="123" customFormat="1" ht="13.5">
      <c r="C154" s="196"/>
      <c r="D154" s="775"/>
      <c r="E154" s="196"/>
      <c r="F154" s="186"/>
      <c r="G154" s="186"/>
      <c r="H154" s="196"/>
    </row>
    <row r="155" spans="3:8" s="123" customFormat="1" ht="13.5">
      <c r="C155" s="196"/>
      <c r="D155" s="775"/>
      <c r="E155" s="196"/>
      <c r="F155" s="186"/>
      <c r="G155" s="186"/>
      <c r="H155" s="196"/>
    </row>
    <row r="156" spans="3:8" s="123" customFormat="1" ht="13.5">
      <c r="C156" s="196"/>
      <c r="D156" s="774"/>
      <c r="E156" s="360"/>
      <c r="F156" s="186"/>
      <c r="G156" s="186"/>
      <c r="H156" s="196"/>
    </row>
    <row r="157" spans="3:8" s="123" customFormat="1" ht="13.5">
      <c r="C157" s="196"/>
      <c r="D157" s="775"/>
      <c r="E157" s="196"/>
      <c r="F157" s="186"/>
      <c r="G157" s="186"/>
      <c r="H157" s="196"/>
    </row>
    <row r="158" spans="3:8" s="123" customFormat="1" ht="13.5">
      <c r="C158" s="196"/>
      <c r="D158" s="775"/>
      <c r="E158" s="196"/>
      <c r="F158" s="186"/>
      <c r="G158" s="186"/>
      <c r="H158" s="196"/>
    </row>
    <row r="159" spans="3:8" s="123" customFormat="1" ht="13.5">
      <c r="C159" s="196"/>
      <c r="D159" s="774"/>
      <c r="E159" s="360"/>
      <c r="F159" s="186"/>
      <c r="G159" s="186"/>
      <c r="H159" s="196"/>
    </row>
    <row r="160" spans="3:8" s="123" customFormat="1" ht="13.5">
      <c r="C160" s="196"/>
      <c r="D160" s="775"/>
      <c r="E160" s="196"/>
      <c r="F160" s="186"/>
      <c r="G160" s="186"/>
      <c r="H160" s="196"/>
    </row>
    <row r="161" spans="3:8" s="123" customFormat="1" ht="13.5">
      <c r="C161" s="196"/>
      <c r="D161" s="775"/>
      <c r="E161" s="196"/>
      <c r="F161" s="186"/>
      <c r="G161" s="186"/>
      <c r="H161" s="196"/>
    </row>
    <row r="162" spans="3:8" s="123" customFormat="1" ht="13.5">
      <c r="C162" s="196"/>
      <c r="D162" s="774"/>
      <c r="E162" s="360"/>
      <c r="F162" s="186"/>
      <c r="G162" s="186"/>
      <c r="H162" s="196"/>
    </row>
    <row r="163" spans="3:8" s="123" customFormat="1" ht="13.5">
      <c r="C163" s="196"/>
      <c r="D163" s="775"/>
      <c r="E163" s="196"/>
      <c r="F163" s="186"/>
      <c r="G163" s="186"/>
      <c r="H163" s="196"/>
    </row>
    <row r="164" spans="3:8" s="123" customFormat="1" ht="13.5">
      <c r="C164" s="196"/>
      <c r="D164" s="775"/>
      <c r="E164" s="196"/>
      <c r="F164" s="186"/>
      <c r="G164" s="186"/>
      <c r="H164" s="196"/>
    </row>
    <row r="165" spans="3:8" s="123" customFormat="1" ht="13.5">
      <c r="C165" s="196"/>
      <c r="D165" s="774"/>
      <c r="E165" s="360"/>
      <c r="F165" s="186"/>
      <c r="G165" s="186"/>
      <c r="H165" s="196"/>
    </row>
    <row r="166" spans="3:8" s="123" customFormat="1" ht="13.5">
      <c r="C166" s="196"/>
      <c r="D166" s="774"/>
      <c r="E166" s="196"/>
      <c r="F166" s="186"/>
      <c r="G166" s="186"/>
      <c r="H166" s="196"/>
    </row>
    <row r="167" spans="3:8" s="123" customFormat="1" ht="13.5">
      <c r="C167" s="196"/>
      <c r="D167" s="774"/>
      <c r="E167" s="196"/>
      <c r="F167" s="186"/>
      <c r="G167" s="186"/>
      <c r="H167" s="196"/>
    </row>
    <row r="168" spans="3:8" s="123" customFormat="1" ht="13.5">
      <c r="C168" s="196"/>
      <c r="D168" s="774"/>
      <c r="E168" s="360"/>
      <c r="F168" s="186"/>
      <c r="G168" s="186"/>
      <c r="H168" s="196"/>
    </row>
    <row r="169" spans="3:8" s="123" customFormat="1" ht="13.5">
      <c r="C169" s="196"/>
      <c r="D169" s="775"/>
      <c r="E169" s="196"/>
      <c r="F169" s="186"/>
      <c r="G169" s="186"/>
      <c r="H169" s="196"/>
    </row>
    <row r="170" spans="3:8" s="123" customFormat="1" ht="13.5">
      <c r="C170" s="196"/>
      <c r="D170" s="775"/>
      <c r="E170" s="196"/>
      <c r="F170" s="186"/>
      <c r="G170" s="186"/>
      <c r="H170" s="196"/>
    </row>
    <row r="171" spans="3:8" s="123" customFormat="1" ht="13.5">
      <c r="C171" s="196"/>
      <c r="D171" s="774"/>
      <c r="E171" s="360"/>
      <c r="F171" s="186"/>
      <c r="G171" s="186"/>
      <c r="H171" s="196"/>
    </row>
    <row r="172" spans="3:8" s="123" customFormat="1" ht="13.5">
      <c r="C172" s="196"/>
      <c r="D172" s="775"/>
      <c r="E172" s="196"/>
      <c r="F172" s="186"/>
      <c r="G172" s="186"/>
      <c r="H172" s="196"/>
    </row>
    <row r="173" spans="3:8" s="123" customFormat="1" ht="13.5">
      <c r="C173" s="196"/>
      <c r="D173" s="775"/>
      <c r="E173" s="186"/>
      <c r="F173" s="186"/>
      <c r="G173" s="186"/>
      <c r="H173" s="196"/>
    </row>
    <row r="174" spans="3:8" s="123" customFormat="1" ht="13.5">
      <c r="C174" s="196"/>
      <c r="D174" s="196"/>
      <c r="E174" s="360"/>
      <c r="F174" s="186"/>
      <c r="G174" s="186"/>
      <c r="H174" s="196"/>
    </row>
    <row r="175" spans="3:8" s="123" customFormat="1" ht="13.5">
      <c r="C175" s="196"/>
      <c r="D175" s="196"/>
      <c r="E175" s="186"/>
      <c r="F175" s="186"/>
      <c r="G175" s="186"/>
      <c r="H175" s="196"/>
    </row>
    <row r="176" spans="3:8" s="123" customFormat="1" ht="13.5">
      <c r="C176" s="196"/>
      <c r="D176" s="196"/>
      <c r="E176" s="186"/>
      <c r="F176" s="186"/>
      <c r="G176" s="186"/>
      <c r="H176" s="196"/>
    </row>
    <row r="177" spans="3:8" s="123" customFormat="1" ht="13.5">
      <c r="C177" s="196"/>
      <c r="D177" s="196"/>
      <c r="E177" s="186"/>
      <c r="F177" s="186"/>
      <c r="G177" s="186"/>
      <c r="H177" s="196"/>
    </row>
    <row r="178" spans="3:8" s="123" customFormat="1" ht="13.5">
      <c r="C178" s="196"/>
      <c r="D178" s="196"/>
      <c r="E178" s="186"/>
      <c r="F178" s="186"/>
      <c r="G178" s="186"/>
      <c r="H178" s="196"/>
    </row>
    <row r="179" spans="3:8" s="123" customFormat="1" ht="13.5">
      <c r="C179" s="196"/>
      <c r="D179" s="196"/>
      <c r="E179" s="186"/>
      <c r="F179" s="186"/>
      <c r="G179" s="186"/>
      <c r="H179" s="196"/>
    </row>
    <row r="180" spans="3:8" s="123" customFormat="1" ht="13.5">
      <c r="C180" s="196"/>
      <c r="D180" s="196"/>
      <c r="E180" s="186"/>
      <c r="F180" s="186"/>
      <c r="G180" s="186"/>
      <c r="H180" s="196"/>
    </row>
    <row r="181" spans="3:8" s="123" customFormat="1" ht="13.5">
      <c r="C181" s="196"/>
      <c r="D181" s="196"/>
      <c r="E181" s="186"/>
      <c r="F181" s="186"/>
      <c r="G181" s="186"/>
      <c r="H181" s="196"/>
    </row>
    <row r="182" spans="3:8" s="123" customFormat="1" ht="13.5">
      <c r="C182" s="196"/>
      <c r="D182" s="196"/>
      <c r="E182" s="186"/>
      <c r="F182" s="186"/>
      <c r="G182" s="186"/>
      <c r="H182" s="196"/>
    </row>
    <row r="183" spans="3:8" s="123" customFormat="1" ht="13.5">
      <c r="C183" s="196"/>
      <c r="D183" s="196"/>
      <c r="E183" s="186"/>
      <c r="F183" s="186"/>
      <c r="G183" s="186"/>
      <c r="H183" s="196"/>
    </row>
    <row r="184" spans="5:7" s="123" customFormat="1" ht="13.5">
      <c r="E184" s="135"/>
      <c r="F184" s="135"/>
      <c r="G184" s="135"/>
    </row>
    <row r="185" spans="5:7" s="123" customFormat="1" ht="13.5">
      <c r="E185" s="135"/>
      <c r="F185" s="135"/>
      <c r="G185" s="135"/>
    </row>
    <row r="186" spans="5:7" s="123" customFormat="1" ht="13.5">
      <c r="E186" s="135"/>
      <c r="F186" s="135"/>
      <c r="G186" s="135"/>
    </row>
    <row r="187" spans="5:7" s="123" customFormat="1" ht="13.5">
      <c r="E187" s="135"/>
      <c r="F187" s="135"/>
      <c r="G187" s="135"/>
    </row>
    <row r="188" spans="5:7" s="123" customFormat="1" ht="13.5">
      <c r="E188" s="135"/>
      <c r="F188" s="135"/>
      <c r="G188" s="135"/>
    </row>
    <row r="189" spans="5:7" s="123" customFormat="1" ht="13.5">
      <c r="E189" s="135"/>
      <c r="F189" s="135"/>
      <c r="G189" s="135"/>
    </row>
    <row r="190" spans="5:7" s="123" customFormat="1" ht="13.5">
      <c r="E190" s="135"/>
      <c r="F190" s="135"/>
      <c r="G190" s="135"/>
    </row>
    <row r="191" spans="5:7" s="123" customFormat="1" ht="13.5">
      <c r="E191" s="135"/>
      <c r="F191" s="135"/>
      <c r="G191" s="135"/>
    </row>
    <row r="192" spans="5:7" s="123" customFormat="1" ht="13.5">
      <c r="E192" s="135"/>
      <c r="F192" s="135"/>
      <c r="G192" s="135"/>
    </row>
    <row r="193" spans="5:7" s="123" customFormat="1" ht="13.5">
      <c r="E193" s="135"/>
      <c r="F193" s="135"/>
      <c r="G193" s="135"/>
    </row>
    <row r="194" spans="5:7" s="123" customFormat="1" ht="13.5">
      <c r="E194" s="135"/>
      <c r="F194" s="135"/>
      <c r="G194" s="135"/>
    </row>
    <row r="195" spans="5:7" s="123" customFormat="1" ht="13.5">
      <c r="E195" s="135"/>
      <c r="F195" s="135"/>
      <c r="G195" s="135"/>
    </row>
    <row r="196" spans="5:7" s="123" customFormat="1" ht="13.5">
      <c r="E196" s="135"/>
      <c r="F196" s="135"/>
      <c r="G196" s="135"/>
    </row>
    <row r="197" spans="5:7" s="123" customFormat="1" ht="13.5">
      <c r="E197" s="135"/>
      <c r="F197" s="135"/>
      <c r="G197" s="135"/>
    </row>
    <row r="198" spans="5:7" s="123" customFormat="1" ht="13.5">
      <c r="E198" s="135"/>
      <c r="F198" s="135"/>
      <c r="G198" s="135"/>
    </row>
    <row r="199" spans="5:7" s="123" customFormat="1" ht="13.5">
      <c r="E199" s="135"/>
      <c r="F199" s="135"/>
      <c r="G199" s="135"/>
    </row>
    <row r="200" spans="5:7" s="123" customFormat="1" ht="13.5">
      <c r="E200" s="135"/>
      <c r="F200" s="135"/>
      <c r="G200" s="135"/>
    </row>
    <row r="201" spans="5:7" s="123" customFormat="1" ht="13.5">
      <c r="E201" s="135"/>
      <c r="F201" s="135"/>
      <c r="G201" s="135"/>
    </row>
    <row r="202" spans="5:7" s="123" customFormat="1" ht="13.5">
      <c r="E202" s="135"/>
      <c r="F202" s="135"/>
      <c r="G202" s="135"/>
    </row>
    <row r="203" spans="5:7" s="123" customFormat="1" ht="13.5">
      <c r="E203" s="135"/>
      <c r="F203" s="135"/>
      <c r="G203" s="135"/>
    </row>
    <row r="204" spans="5:7" s="123" customFormat="1" ht="13.5">
      <c r="E204" s="135"/>
      <c r="F204" s="135"/>
      <c r="G204" s="135"/>
    </row>
    <row r="205" spans="5:7" s="123" customFormat="1" ht="13.5">
      <c r="E205" s="135"/>
      <c r="F205" s="135"/>
      <c r="G205" s="135"/>
    </row>
    <row r="206" spans="5:7" s="123" customFormat="1" ht="13.5">
      <c r="E206" s="135"/>
      <c r="F206" s="135"/>
      <c r="G206" s="135"/>
    </row>
    <row r="207" spans="5:7" s="123" customFormat="1" ht="13.5">
      <c r="E207" s="135"/>
      <c r="F207" s="135"/>
      <c r="G207" s="135"/>
    </row>
    <row r="208" spans="5:7" s="123" customFormat="1" ht="13.5">
      <c r="E208" s="135"/>
      <c r="F208" s="135"/>
      <c r="G208" s="135"/>
    </row>
    <row r="209" spans="5:7" s="123" customFormat="1" ht="13.5">
      <c r="E209" s="135"/>
      <c r="F209" s="135"/>
      <c r="G209" s="135"/>
    </row>
    <row r="210" spans="5:7" s="123" customFormat="1" ht="13.5">
      <c r="E210" s="135"/>
      <c r="F210" s="135"/>
      <c r="G210" s="135"/>
    </row>
    <row r="211" spans="5:7" s="123" customFormat="1" ht="13.5">
      <c r="E211" s="135"/>
      <c r="F211" s="135"/>
      <c r="G211" s="135"/>
    </row>
    <row r="212" spans="5:7" s="123" customFormat="1" ht="13.5">
      <c r="E212" s="135"/>
      <c r="F212" s="135"/>
      <c r="G212" s="135"/>
    </row>
    <row r="213" spans="5:7" s="123" customFormat="1" ht="13.5">
      <c r="E213" s="135"/>
      <c r="F213" s="135"/>
      <c r="G213" s="135"/>
    </row>
    <row r="214" spans="5:7" s="123" customFormat="1" ht="13.5">
      <c r="E214" s="135"/>
      <c r="F214" s="135"/>
      <c r="G214" s="135"/>
    </row>
    <row r="215" spans="5:7" s="123" customFormat="1" ht="13.5">
      <c r="E215" s="135"/>
      <c r="F215" s="135"/>
      <c r="G215" s="135"/>
    </row>
    <row r="216" spans="5:7" s="123" customFormat="1" ht="13.5">
      <c r="E216" s="135"/>
      <c r="F216" s="135"/>
      <c r="G216" s="135"/>
    </row>
    <row r="217" spans="5:7" s="123" customFormat="1" ht="13.5">
      <c r="E217" s="135"/>
      <c r="F217" s="135"/>
      <c r="G217" s="135"/>
    </row>
    <row r="218" spans="5:7" s="123" customFormat="1" ht="13.5">
      <c r="E218" s="135"/>
      <c r="F218" s="135"/>
      <c r="G218" s="135"/>
    </row>
    <row r="219" spans="5:7" s="123" customFormat="1" ht="13.5">
      <c r="E219" s="135"/>
      <c r="F219" s="135"/>
      <c r="G219" s="135"/>
    </row>
    <row r="220" spans="5:7" s="123" customFormat="1" ht="13.5">
      <c r="E220" s="135"/>
      <c r="F220" s="135"/>
      <c r="G220" s="135"/>
    </row>
    <row r="221" spans="5:7" s="123" customFormat="1" ht="13.5">
      <c r="E221" s="135"/>
      <c r="F221" s="135"/>
      <c r="G221" s="135"/>
    </row>
    <row r="222" spans="5:7" s="123" customFormat="1" ht="13.5">
      <c r="E222" s="135"/>
      <c r="F222" s="135"/>
      <c r="G222" s="135"/>
    </row>
    <row r="223" spans="5:7" s="123" customFormat="1" ht="13.5">
      <c r="E223" s="135"/>
      <c r="F223" s="135"/>
      <c r="G223" s="135"/>
    </row>
    <row r="224" spans="5:7" s="123" customFormat="1" ht="13.5">
      <c r="E224" s="135"/>
      <c r="F224" s="135"/>
      <c r="G224" s="135"/>
    </row>
    <row r="225" spans="5:7" s="123" customFormat="1" ht="13.5">
      <c r="E225" s="135"/>
      <c r="F225" s="135"/>
      <c r="G225" s="135"/>
    </row>
    <row r="226" spans="5:7" s="123" customFormat="1" ht="13.5">
      <c r="E226" s="135"/>
      <c r="F226" s="135"/>
      <c r="G226" s="135"/>
    </row>
    <row r="227" spans="5:7" s="123" customFormat="1" ht="13.5">
      <c r="E227" s="135"/>
      <c r="F227" s="135"/>
      <c r="G227" s="135"/>
    </row>
    <row r="228" spans="5:7" s="123" customFormat="1" ht="13.5">
      <c r="E228" s="135"/>
      <c r="F228" s="135"/>
      <c r="G228" s="135"/>
    </row>
    <row r="229" spans="5:7" s="123" customFormat="1" ht="13.5">
      <c r="E229" s="135"/>
      <c r="F229" s="135"/>
      <c r="G229" s="135"/>
    </row>
    <row r="230" spans="5:7" s="123" customFormat="1" ht="13.5">
      <c r="E230" s="135"/>
      <c r="F230" s="135"/>
      <c r="G230" s="135"/>
    </row>
    <row r="231" spans="5:7" s="123" customFormat="1" ht="13.5">
      <c r="E231" s="135"/>
      <c r="F231" s="135"/>
      <c r="G231" s="135"/>
    </row>
    <row r="232" spans="5:7" s="123" customFormat="1" ht="13.5">
      <c r="E232" s="135"/>
      <c r="F232" s="135"/>
      <c r="G232" s="135"/>
    </row>
    <row r="233" spans="5:7" s="123" customFormat="1" ht="13.5">
      <c r="E233" s="135"/>
      <c r="F233" s="135"/>
      <c r="G233" s="135"/>
    </row>
    <row r="234" spans="5:7" s="123" customFormat="1" ht="13.5">
      <c r="E234" s="135"/>
      <c r="F234" s="135"/>
      <c r="G234" s="135"/>
    </row>
    <row r="235" spans="5:7" s="123" customFormat="1" ht="13.5">
      <c r="E235" s="135"/>
      <c r="F235" s="135"/>
      <c r="G235" s="135"/>
    </row>
    <row r="236" spans="5:7" s="123" customFormat="1" ht="13.5">
      <c r="E236" s="135"/>
      <c r="F236" s="135"/>
      <c r="G236" s="135"/>
    </row>
    <row r="237" spans="5:7" s="123" customFormat="1" ht="13.5">
      <c r="E237" s="135"/>
      <c r="F237" s="135"/>
      <c r="G237" s="135"/>
    </row>
    <row r="238" spans="5:7" s="123" customFormat="1" ht="13.5">
      <c r="E238" s="135"/>
      <c r="F238" s="135"/>
      <c r="G238" s="135"/>
    </row>
    <row r="239" spans="5:7" s="123" customFormat="1" ht="13.5">
      <c r="E239" s="135"/>
      <c r="F239" s="135"/>
      <c r="G239" s="135"/>
    </row>
    <row r="240" spans="5:7" s="123" customFormat="1" ht="13.5">
      <c r="E240" s="135"/>
      <c r="F240" s="135"/>
      <c r="G240" s="135"/>
    </row>
    <row r="241" spans="5:7" s="123" customFormat="1" ht="13.5">
      <c r="E241" s="135"/>
      <c r="F241" s="135"/>
      <c r="G241" s="135"/>
    </row>
    <row r="242" spans="5:7" s="123" customFormat="1" ht="13.5">
      <c r="E242" s="135"/>
      <c r="F242" s="135"/>
      <c r="G242" s="135"/>
    </row>
    <row r="243" spans="5:7" s="123" customFormat="1" ht="13.5">
      <c r="E243" s="135"/>
      <c r="F243" s="135"/>
      <c r="G243" s="135"/>
    </row>
    <row r="244" spans="5:7" s="123" customFormat="1" ht="13.5">
      <c r="E244" s="135"/>
      <c r="F244" s="135"/>
      <c r="G244" s="135"/>
    </row>
    <row r="245" spans="5:7" s="123" customFormat="1" ht="13.5">
      <c r="E245" s="135"/>
      <c r="F245" s="135"/>
      <c r="G245" s="135"/>
    </row>
    <row r="246" spans="5:7" s="123" customFormat="1" ht="13.5">
      <c r="E246" s="135"/>
      <c r="F246" s="135"/>
      <c r="G246" s="135"/>
    </row>
    <row r="247" spans="5:7" s="123" customFormat="1" ht="13.5">
      <c r="E247" s="135"/>
      <c r="F247" s="135"/>
      <c r="G247" s="135"/>
    </row>
    <row r="248" spans="5:7" s="123" customFormat="1" ht="13.5">
      <c r="E248" s="135"/>
      <c r="F248" s="135"/>
      <c r="G248" s="135"/>
    </row>
    <row r="249" spans="5:7" s="123" customFormat="1" ht="13.5">
      <c r="E249" s="135"/>
      <c r="F249" s="135"/>
      <c r="G249" s="135"/>
    </row>
    <row r="250" spans="5:7" s="123" customFormat="1" ht="13.5">
      <c r="E250" s="135"/>
      <c r="F250" s="135"/>
      <c r="G250" s="135"/>
    </row>
    <row r="251" spans="5:7" s="123" customFormat="1" ht="13.5">
      <c r="E251" s="135"/>
      <c r="F251" s="135"/>
      <c r="G251" s="135"/>
    </row>
    <row r="252" spans="5:7" s="123" customFormat="1" ht="13.5">
      <c r="E252" s="135"/>
      <c r="F252" s="135"/>
      <c r="G252" s="135"/>
    </row>
    <row r="253" spans="5:7" s="123" customFormat="1" ht="13.5">
      <c r="E253" s="135"/>
      <c r="F253" s="135"/>
      <c r="G253" s="135"/>
    </row>
    <row r="254" spans="5:7" s="123" customFormat="1" ht="13.5">
      <c r="E254" s="135"/>
      <c r="F254" s="135"/>
      <c r="G254" s="135"/>
    </row>
    <row r="255" spans="5:7" s="123" customFormat="1" ht="13.5">
      <c r="E255" s="135"/>
      <c r="F255" s="135"/>
      <c r="G255" s="135"/>
    </row>
    <row r="256" spans="5:7" s="123" customFormat="1" ht="13.5">
      <c r="E256" s="135"/>
      <c r="F256" s="135"/>
      <c r="G256" s="135"/>
    </row>
    <row r="257" spans="5:7" s="123" customFormat="1" ht="13.5">
      <c r="E257" s="135"/>
      <c r="F257" s="135"/>
      <c r="G257" s="135"/>
    </row>
    <row r="258" spans="5:7" s="123" customFormat="1" ht="13.5">
      <c r="E258" s="135"/>
      <c r="F258" s="135"/>
      <c r="G258" s="135"/>
    </row>
    <row r="259" spans="5:7" s="123" customFormat="1" ht="13.5">
      <c r="E259" s="135"/>
      <c r="F259" s="135"/>
      <c r="G259" s="135"/>
    </row>
    <row r="260" spans="5:7" s="123" customFormat="1" ht="13.5">
      <c r="E260" s="135"/>
      <c r="F260" s="135"/>
      <c r="G260" s="135"/>
    </row>
    <row r="261" spans="5:7" s="123" customFormat="1" ht="13.5">
      <c r="E261" s="135"/>
      <c r="F261" s="135"/>
      <c r="G261" s="135"/>
    </row>
    <row r="262" spans="5:7" s="123" customFormat="1" ht="13.5">
      <c r="E262" s="135"/>
      <c r="F262" s="135"/>
      <c r="G262" s="135"/>
    </row>
    <row r="263" spans="5:7" s="123" customFormat="1" ht="13.5">
      <c r="E263" s="135"/>
      <c r="F263" s="135"/>
      <c r="G263" s="135"/>
    </row>
    <row r="264" spans="5:7" s="123" customFormat="1" ht="13.5">
      <c r="E264" s="135"/>
      <c r="F264" s="135"/>
      <c r="G264" s="135"/>
    </row>
    <row r="265" spans="5:7" s="123" customFormat="1" ht="13.5">
      <c r="E265" s="135"/>
      <c r="F265" s="135"/>
      <c r="G265" s="135"/>
    </row>
    <row r="266" spans="5:7" s="123" customFormat="1" ht="13.5">
      <c r="E266" s="135"/>
      <c r="F266" s="135"/>
      <c r="G266" s="135"/>
    </row>
    <row r="267" spans="5:7" s="123" customFormat="1" ht="13.5">
      <c r="E267" s="135"/>
      <c r="F267" s="135"/>
      <c r="G267" s="135"/>
    </row>
    <row r="268" spans="5:7" s="123" customFormat="1" ht="13.5">
      <c r="E268" s="135"/>
      <c r="F268" s="135"/>
      <c r="G268" s="135"/>
    </row>
    <row r="269" spans="5:7" s="123" customFormat="1" ht="13.5">
      <c r="E269" s="135"/>
      <c r="F269" s="135"/>
      <c r="G269" s="135"/>
    </row>
    <row r="270" spans="5:7" s="123" customFormat="1" ht="13.5">
      <c r="E270" s="135"/>
      <c r="F270" s="135"/>
      <c r="G270" s="135"/>
    </row>
    <row r="271" spans="5:7" s="123" customFormat="1" ht="13.5">
      <c r="E271" s="135"/>
      <c r="F271" s="135"/>
      <c r="G271" s="135"/>
    </row>
    <row r="272" spans="5:7" s="123" customFormat="1" ht="13.5">
      <c r="E272" s="135"/>
      <c r="F272" s="135"/>
      <c r="G272" s="135"/>
    </row>
    <row r="273" spans="5:7" s="123" customFormat="1" ht="13.5">
      <c r="E273" s="135"/>
      <c r="F273" s="135"/>
      <c r="G273" s="135"/>
    </row>
    <row r="274" spans="5:7" s="123" customFormat="1" ht="13.5">
      <c r="E274" s="135"/>
      <c r="F274" s="135"/>
      <c r="G274" s="135"/>
    </row>
    <row r="275" spans="5:7" s="123" customFormat="1" ht="13.5">
      <c r="E275" s="135"/>
      <c r="F275" s="135"/>
      <c r="G275" s="135"/>
    </row>
    <row r="276" spans="5:7" s="123" customFormat="1" ht="13.5">
      <c r="E276" s="135"/>
      <c r="F276" s="135"/>
      <c r="G276" s="135"/>
    </row>
    <row r="277" spans="5:7" s="123" customFormat="1" ht="13.5">
      <c r="E277" s="135"/>
      <c r="F277" s="135"/>
      <c r="G277" s="135"/>
    </row>
    <row r="278" spans="5:7" s="123" customFormat="1" ht="13.5">
      <c r="E278" s="135"/>
      <c r="F278" s="135"/>
      <c r="G278" s="135"/>
    </row>
    <row r="279" spans="5:7" s="123" customFormat="1" ht="13.5">
      <c r="E279" s="135"/>
      <c r="F279" s="135"/>
      <c r="G279" s="135"/>
    </row>
    <row r="280" spans="5:7" s="123" customFormat="1" ht="13.5">
      <c r="E280" s="135"/>
      <c r="F280" s="135"/>
      <c r="G280" s="135"/>
    </row>
    <row r="281" spans="5:7" s="123" customFormat="1" ht="13.5">
      <c r="E281" s="135"/>
      <c r="F281" s="135"/>
      <c r="G281" s="135"/>
    </row>
    <row r="282" spans="5:7" s="123" customFormat="1" ht="13.5">
      <c r="E282" s="135"/>
      <c r="F282" s="135"/>
      <c r="G282" s="135"/>
    </row>
    <row r="283" spans="5:7" s="123" customFormat="1" ht="13.5">
      <c r="E283" s="135"/>
      <c r="F283" s="135"/>
      <c r="G283" s="135"/>
    </row>
    <row r="284" spans="5:7" s="123" customFormat="1" ht="13.5">
      <c r="E284" s="135"/>
      <c r="F284" s="135"/>
      <c r="G284" s="135"/>
    </row>
    <row r="285" spans="5:7" s="123" customFormat="1" ht="13.5">
      <c r="E285" s="135"/>
      <c r="F285" s="135"/>
      <c r="G285" s="135"/>
    </row>
    <row r="286" spans="5:7" s="123" customFormat="1" ht="13.5">
      <c r="E286" s="135"/>
      <c r="F286" s="135"/>
      <c r="G286" s="135"/>
    </row>
    <row r="287" spans="5:7" s="123" customFormat="1" ht="13.5">
      <c r="E287" s="135"/>
      <c r="F287" s="135"/>
      <c r="G287" s="135"/>
    </row>
    <row r="288" spans="5:7" s="123" customFormat="1" ht="13.5">
      <c r="E288" s="135"/>
      <c r="F288" s="135"/>
      <c r="G288" s="135"/>
    </row>
    <row r="289" spans="5:7" s="123" customFormat="1" ht="13.5">
      <c r="E289" s="135"/>
      <c r="F289" s="135"/>
      <c r="G289" s="135"/>
    </row>
    <row r="290" spans="5:7" s="123" customFormat="1" ht="13.5">
      <c r="E290" s="135"/>
      <c r="F290" s="135"/>
      <c r="G290" s="135"/>
    </row>
    <row r="291" spans="5:7" s="123" customFormat="1" ht="13.5">
      <c r="E291" s="135"/>
      <c r="F291" s="135"/>
      <c r="G291" s="135"/>
    </row>
    <row r="292" spans="5:7" s="123" customFormat="1" ht="13.5">
      <c r="E292" s="135"/>
      <c r="F292" s="135"/>
      <c r="G292" s="135"/>
    </row>
    <row r="293" spans="5:7" s="123" customFormat="1" ht="13.5">
      <c r="E293" s="135"/>
      <c r="F293" s="135"/>
      <c r="G293" s="135"/>
    </row>
    <row r="294" spans="5:7" s="123" customFormat="1" ht="13.5">
      <c r="E294" s="135"/>
      <c r="F294" s="135"/>
      <c r="G294" s="135"/>
    </row>
    <row r="295" spans="5:7" s="123" customFormat="1" ht="13.5">
      <c r="E295" s="135"/>
      <c r="F295" s="135"/>
      <c r="G295" s="135"/>
    </row>
    <row r="296" spans="5:7" s="123" customFormat="1" ht="13.5">
      <c r="E296" s="135"/>
      <c r="F296" s="135"/>
      <c r="G296" s="135"/>
    </row>
    <row r="297" spans="5:7" s="123" customFormat="1" ht="13.5">
      <c r="E297" s="135"/>
      <c r="F297" s="135"/>
      <c r="G297" s="135"/>
    </row>
    <row r="298" spans="5:7" s="123" customFormat="1" ht="13.5">
      <c r="E298" s="135"/>
      <c r="F298" s="135"/>
      <c r="G298" s="135"/>
    </row>
    <row r="299" spans="5:7" s="123" customFormat="1" ht="13.5">
      <c r="E299" s="135"/>
      <c r="F299" s="135"/>
      <c r="G299" s="135"/>
    </row>
    <row r="300" spans="5:7" s="123" customFormat="1" ht="13.5">
      <c r="E300" s="135"/>
      <c r="F300" s="135"/>
      <c r="G300" s="135"/>
    </row>
    <row r="301" spans="5:7" s="123" customFormat="1" ht="13.5">
      <c r="E301" s="135"/>
      <c r="F301" s="135"/>
      <c r="G301" s="135"/>
    </row>
    <row r="302" spans="5:7" s="123" customFormat="1" ht="13.5">
      <c r="E302" s="135"/>
      <c r="F302" s="135"/>
      <c r="G302" s="135"/>
    </row>
    <row r="303" spans="5:7" s="123" customFormat="1" ht="13.5">
      <c r="E303" s="135"/>
      <c r="F303" s="135"/>
      <c r="G303" s="135"/>
    </row>
    <row r="304" spans="5:7" s="123" customFormat="1" ht="13.5">
      <c r="E304" s="135"/>
      <c r="F304" s="135"/>
      <c r="G304" s="135"/>
    </row>
    <row r="305" spans="5:7" s="123" customFormat="1" ht="13.5">
      <c r="E305" s="135"/>
      <c r="F305" s="135"/>
      <c r="G305" s="135"/>
    </row>
    <row r="306" spans="5:7" s="123" customFormat="1" ht="13.5">
      <c r="E306" s="135"/>
      <c r="F306" s="135"/>
      <c r="G306" s="135"/>
    </row>
    <row r="307" spans="5:7" s="123" customFormat="1" ht="13.5">
      <c r="E307" s="135"/>
      <c r="F307" s="135"/>
      <c r="G307" s="135"/>
    </row>
    <row r="308" spans="5:7" s="123" customFormat="1" ht="13.5">
      <c r="E308" s="135"/>
      <c r="F308" s="135"/>
      <c r="G308" s="135"/>
    </row>
    <row r="309" spans="5:7" s="123" customFormat="1" ht="13.5">
      <c r="E309" s="135"/>
      <c r="F309" s="135"/>
      <c r="G309" s="135"/>
    </row>
    <row r="310" spans="5:7" s="123" customFormat="1" ht="13.5">
      <c r="E310" s="135"/>
      <c r="F310" s="135"/>
      <c r="G310" s="135"/>
    </row>
    <row r="311" spans="5:7" s="123" customFormat="1" ht="13.5">
      <c r="E311" s="135"/>
      <c r="F311" s="135"/>
      <c r="G311" s="135"/>
    </row>
    <row r="312" spans="5:7" s="123" customFormat="1" ht="13.5">
      <c r="E312" s="135"/>
      <c r="F312" s="135"/>
      <c r="G312" s="135"/>
    </row>
    <row r="313" spans="5:7" s="123" customFormat="1" ht="13.5">
      <c r="E313" s="135"/>
      <c r="F313" s="135"/>
      <c r="G313" s="135"/>
    </row>
    <row r="314" spans="5:7" s="123" customFormat="1" ht="13.5">
      <c r="E314" s="135"/>
      <c r="F314" s="135"/>
      <c r="G314" s="135"/>
    </row>
    <row r="315" spans="5:7" s="123" customFormat="1" ht="13.5">
      <c r="E315" s="135"/>
      <c r="F315" s="135"/>
      <c r="G315" s="135"/>
    </row>
    <row r="316" spans="5:7" s="123" customFormat="1" ht="13.5">
      <c r="E316" s="135"/>
      <c r="F316" s="135"/>
      <c r="G316" s="135"/>
    </row>
    <row r="317" spans="5:7" s="123" customFormat="1" ht="13.5">
      <c r="E317" s="135"/>
      <c r="F317" s="135"/>
      <c r="G317" s="135"/>
    </row>
    <row r="318" spans="5:7" s="123" customFormat="1" ht="13.5">
      <c r="E318" s="135"/>
      <c r="F318" s="135"/>
      <c r="G318" s="135"/>
    </row>
    <row r="319" spans="5:7" s="123" customFormat="1" ht="13.5">
      <c r="E319" s="135"/>
      <c r="F319" s="135"/>
      <c r="G319" s="135"/>
    </row>
    <row r="320" spans="5:7" s="123" customFormat="1" ht="13.5">
      <c r="E320" s="135"/>
      <c r="F320" s="135"/>
      <c r="G320" s="135"/>
    </row>
    <row r="321" spans="5:7" s="123" customFormat="1" ht="13.5">
      <c r="E321" s="135"/>
      <c r="F321" s="135"/>
      <c r="G321" s="135"/>
    </row>
    <row r="322" spans="5:7" s="123" customFormat="1" ht="13.5">
      <c r="E322" s="135"/>
      <c r="F322" s="135"/>
      <c r="G322" s="135"/>
    </row>
    <row r="323" spans="5:7" s="123" customFormat="1" ht="13.5">
      <c r="E323" s="135"/>
      <c r="F323" s="135"/>
      <c r="G323" s="135"/>
    </row>
    <row r="324" spans="5:7" s="123" customFormat="1" ht="13.5">
      <c r="E324" s="135"/>
      <c r="F324" s="135"/>
      <c r="G324" s="135"/>
    </row>
    <row r="325" spans="5:7" s="123" customFormat="1" ht="13.5">
      <c r="E325" s="135"/>
      <c r="F325" s="135"/>
      <c r="G325" s="135"/>
    </row>
    <row r="326" spans="5:7" s="123" customFormat="1" ht="13.5">
      <c r="E326" s="135"/>
      <c r="F326" s="135"/>
      <c r="G326" s="135"/>
    </row>
    <row r="327" spans="5:7" s="123" customFormat="1" ht="13.5">
      <c r="E327" s="135"/>
      <c r="F327" s="135"/>
      <c r="G327" s="135"/>
    </row>
    <row r="328" spans="5:7" s="123" customFormat="1" ht="13.5">
      <c r="E328" s="135"/>
      <c r="F328" s="135"/>
      <c r="G328" s="135"/>
    </row>
    <row r="329" spans="5:7" s="123" customFormat="1" ht="13.5">
      <c r="E329" s="135"/>
      <c r="F329" s="135"/>
      <c r="G329" s="135"/>
    </row>
    <row r="330" spans="5:7" s="123" customFormat="1" ht="13.5">
      <c r="E330" s="135"/>
      <c r="F330" s="135"/>
      <c r="G330" s="135"/>
    </row>
    <row r="331" spans="5:7" s="123" customFormat="1" ht="13.5">
      <c r="E331" s="135"/>
      <c r="F331" s="135"/>
      <c r="G331" s="135"/>
    </row>
    <row r="332" spans="5:7" s="123" customFormat="1" ht="13.5">
      <c r="E332" s="135"/>
      <c r="F332" s="135"/>
      <c r="G332" s="135"/>
    </row>
    <row r="333" spans="5:7" s="123" customFormat="1" ht="13.5">
      <c r="E333" s="135"/>
      <c r="F333" s="135"/>
      <c r="G333" s="135"/>
    </row>
    <row r="334" spans="5:7" s="123" customFormat="1" ht="13.5">
      <c r="E334" s="135"/>
      <c r="F334" s="135"/>
      <c r="G334" s="135"/>
    </row>
    <row r="335" spans="5:7" s="123" customFormat="1" ht="13.5">
      <c r="E335" s="135"/>
      <c r="F335" s="135"/>
      <c r="G335" s="135"/>
    </row>
    <row r="336" spans="5:7" s="123" customFormat="1" ht="13.5">
      <c r="E336" s="135"/>
      <c r="F336" s="135"/>
      <c r="G336" s="135"/>
    </row>
    <row r="337" spans="5:7" s="123" customFormat="1" ht="13.5">
      <c r="E337" s="135"/>
      <c r="F337" s="135"/>
      <c r="G337" s="135"/>
    </row>
    <row r="338" spans="5:7" s="123" customFormat="1" ht="13.5">
      <c r="E338" s="135"/>
      <c r="F338" s="135"/>
      <c r="G338" s="135"/>
    </row>
    <row r="339" spans="5:7" s="123" customFormat="1" ht="13.5">
      <c r="E339" s="135"/>
      <c r="F339" s="135"/>
      <c r="G339" s="135"/>
    </row>
    <row r="340" spans="5:7" s="123" customFormat="1" ht="13.5">
      <c r="E340" s="135"/>
      <c r="F340" s="135"/>
      <c r="G340" s="135"/>
    </row>
    <row r="341" spans="5:7" s="123" customFormat="1" ht="13.5">
      <c r="E341" s="135"/>
      <c r="F341" s="135"/>
      <c r="G341" s="135"/>
    </row>
    <row r="342" spans="5:7" s="123" customFormat="1" ht="13.5">
      <c r="E342" s="135"/>
      <c r="F342" s="135"/>
      <c r="G342" s="135"/>
    </row>
    <row r="343" spans="5:7" s="123" customFormat="1" ht="13.5">
      <c r="E343" s="135"/>
      <c r="F343" s="135"/>
      <c r="G343" s="135"/>
    </row>
    <row r="344" spans="5:7" s="123" customFormat="1" ht="13.5">
      <c r="E344" s="135"/>
      <c r="F344" s="135"/>
      <c r="G344" s="135"/>
    </row>
    <row r="345" spans="5:7" s="123" customFormat="1" ht="13.5">
      <c r="E345" s="135"/>
      <c r="F345" s="135"/>
      <c r="G345" s="135"/>
    </row>
    <row r="346" spans="5:7" s="123" customFormat="1" ht="13.5">
      <c r="E346" s="135"/>
      <c r="F346" s="135"/>
      <c r="G346" s="135"/>
    </row>
    <row r="347" spans="5:7" s="123" customFormat="1" ht="13.5">
      <c r="E347" s="135"/>
      <c r="F347" s="135"/>
      <c r="G347" s="135"/>
    </row>
    <row r="348" spans="5:7" s="123" customFormat="1" ht="13.5">
      <c r="E348" s="135"/>
      <c r="F348" s="135"/>
      <c r="G348" s="135"/>
    </row>
    <row r="349" spans="5:7" s="123" customFormat="1" ht="13.5">
      <c r="E349" s="135"/>
      <c r="F349" s="135"/>
      <c r="G349" s="135"/>
    </row>
    <row r="350" spans="5:7" s="123" customFormat="1" ht="13.5">
      <c r="E350" s="135"/>
      <c r="F350" s="135"/>
      <c r="G350" s="135"/>
    </row>
    <row r="351" spans="5:7" s="123" customFormat="1" ht="13.5">
      <c r="E351" s="135"/>
      <c r="F351" s="135"/>
      <c r="G351" s="135"/>
    </row>
    <row r="352" spans="5:7" s="123" customFormat="1" ht="13.5">
      <c r="E352" s="135"/>
      <c r="F352" s="135"/>
      <c r="G352" s="135"/>
    </row>
    <row r="353" spans="5:7" s="123" customFormat="1" ht="13.5">
      <c r="E353" s="135"/>
      <c r="F353" s="135"/>
      <c r="G353" s="135"/>
    </row>
    <row r="354" spans="5:7" s="123" customFormat="1" ht="13.5">
      <c r="E354" s="135"/>
      <c r="F354" s="135"/>
      <c r="G354" s="135"/>
    </row>
    <row r="355" spans="5:7" s="123" customFormat="1" ht="13.5">
      <c r="E355" s="135"/>
      <c r="F355" s="135"/>
      <c r="G355" s="135"/>
    </row>
    <row r="356" spans="5:7" s="123" customFormat="1" ht="13.5">
      <c r="E356" s="135"/>
      <c r="F356" s="135"/>
      <c r="G356" s="135"/>
    </row>
    <row r="357" spans="5:7" s="123" customFormat="1" ht="13.5">
      <c r="E357" s="135"/>
      <c r="F357" s="135"/>
      <c r="G357" s="135"/>
    </row>
    <row r="358" spans="5:7" s="123" customFormat="1" ht="13.5">
      <c r="E358" s="135"/>
      <c r="F358" s="135"/>
      <c r="G358" s="135"/>
    </row>
    <row r="359" spans="5:7" s="123" customFormat="1" ht="13.5">
      <c r="E359" s="135"/>
      <c r="F359" s="135"/>
      <c r="G359" s="135"/>
    </row>
    <row r="360" spans="5:7" s="123" customFormat="1" ht="13.5">
      <c r="E360" s="135"/>
      <c r="F360" s="135"/>
      <c r="G360" s="135"/>
    </row>
    <row r="361" spans="5:7" s="123" customFormat="1" ht="13.5">
      <c r="E361" s="135"/>
      <c r="F361" s="135"/>
      <c r="G361" s="135"/>
    </row>
    <row r="362" spans="5:7" s="123" customFormat="1" ht="13.5">
      <c r="E362" s="135"/>
      <c r="F362" s="135"/>
      <c r="G362" s="135"/>
    </row>
    <row r="363" spans="5:7" s="123" customFormat="1" ht="13.5">
      <c r="E363" s="135"/>
      <c r="F363" s="135"/>
      <c r="G363" s="135"/>
    </row>
    <row r="364" spans="5:7" s="123" customFormat="1" ht="13.5">
      <c r="E364" s="135"/>
      <c r="F364" s="135"/>
      <c r="G364" s="135"/>
    </row>
    <row r="365" spans="5:7" s="123" customFormat="1" ht="13.5">
      <c r="E365" s="135"/>
      <c r="F365" s="135"/>
      <c r="G365" s="135"/>
    </row>
    <row r="366" spans="5:7" s="123" customFormat="1" ht="13.5">
      <c r="E366" s="135"/>
      <c r="F366" s="135"/>
      <c r="G366" s="135"/>
    </row>
    <row r="367" spans="5:7" s="123" customFormat="1" ht="13.5">
      <c r="E367" s="135"/>
      <c r="F367" s="135"/>
      <c r="G367" s="135"/>
    </row>
    <row r="368" spans="5:7" s="123" customFormat="1" ht="13.5">
      <c r="E368" s="135"/>
      <c r="F368" s="135"/>
      <c r="G368" s="135"/>
    </row>
    <row r="369" spans="5:7" s="123" customFormat="1" ht="13.5">
      <c r="E369" s="135"/>
      <c r="F369" s="135"/>
      <c r="G369" s="135"/>
    </row>
    <row r="370" spans="5:7" s="123" customFormat="1" ht="13.5">
      <c r="E370" s="135"/>
      <c r="F370" s="135"/>
      <c r="G370" s="135"/>
    </row>
    <row r="371" spans="5:7" s="123" customFormat="1" ht="13.5">
      <c r="E371" s="135"/>
      <c r="F371" s="135"/>
      <c r="G371" s="135"/>
    </row>
    <row r="372" spans="5:7" s="123" customFormat="1" ht="13.5">
      <c r="E372" s="135"/>
      <c r="F372" s="135"/>
      <c r="G372" s="135"/>
    </row>
    <row r="373" spans="5:7" s="123" customFormat="1" ht="13.5">
      <c r="E373" s="135"/>
      <c r="F373" s="135"/>
      <c r="G373" s="135"/>
    </row>
    <row r="374" spans="5:7" s="123" customFormat="1" ht="13.5">
      <c r="E374" s="135"/>
      <c r="F374" s="135"/>
      <c r="G374" s="135"/>
    </row>
    <row r="375" spans="5:7" s="123" customFormat="1" ht="13.5">
      <c r="E375" s="135"/>
      <c r="F375" s="135"/>
      <c r="G375" s="135"/>
    </row>
    <row r="376" spans="5:7" s="123" customFormat="1" ht="13.5">
      <c r="E376" s="135"/>
      <c r="F376" s="135"/>
      <c r="G376" s="135"/>
    </row>
    <row r="377" spans="5:7" s="123" customFormat="1" ht="13.5">
      <c r="E377" s="135"/>
      <c r="F377" s="135"/>
      <c r="G377" s="135"/>
    </row>
    <row r="378" spans="5:7" s="123" customFormat="1" ht="13.5">
      <c r="E378" s="135"/>
      <c r="F378" s="135"/>
      <c r="G378" s="135"/>
    </row>
    <row r="379" spans="5:7" s="123" customFormat="1" ht="13.5">
      <c r="E379" s="135"/>
      <c r="F379" s="135"/>
      <c r="G379" s="135"/>
    </row>
    <row r="380" spans="5:7" s="123" customFormat="1" ht="13.5">
      <c r="E380" s="135"/>
      <c r="F380" s="135"/>
      <c r="G380" s="135"/>
    </row>
    <row r="381" spans="5:7" s="123" customFormat="1" ht="13.5">
      <c r="E381" s="135"/>
      <c r="F381" s="135"/>
      <c r="G381" s="135"/>
    </row>
    <row r="382" spans="5:7" s="123" customFormat="1" ht="13.5">
      <c r="E382" s="135"/>
      <c r="F382" s="135"/>
      <c r="G382" s="135"/>
    </row>
    <row r="383" spans="5:7" s="123" customFormat="1" ht="13.5">
      <c r="E383" s="135"/>
      <c r="F383" s="135"/>
      <c r="G383" s="135"/>
    </row>
    <row r="384" spans="5:7" s="123" customFormat="1" ht="13.5">
      <c r="E384" s="135"/>
      <c r="F384" s="135"/>
      <c r="G384" s="135"/>
    </row>
    <row r="385" spans="5:7" s="123" customFormat="1" ht="13.5">
      <c r="E385" s="135"/>
      <c r="F385" s="135"/>
      <c r="G385" s="135"/>
    </row>
    <row r="386" spans="5:7" s="123" customFormat="1" ht="13.5">
      <c r="E386" s="135"/>
      <c r="F386" s="135"/>
      <c r="G386" s="135"/>
    </row>
    <row r="387" spans="5:7" s="123" customFormat="1" ht="13.5">
      <c r="E387" s="135"/>
      <c r="F387" s="135"/>
      <c r="G387" s="135"/>
    </row>
    <row r="388" spans="5:7" s="123" customFormat="1" ht="13.5">
      <c r="E388" s="135"/>
      <c r="F388" s="135"/>
      <c r="G388" s="135"/>
    </row>
    <row r="389" spans="5:7" s="123" customFormat="1" ht="13.5">
      <c r="E389" s="135"/>
      <c r="F389" s="135"/>
      <c r="G389" s="135"/>
    </row>
    <row r="390" spans="5:7" s="123" customFormat="1" ht="13.5">
      <c r="E390" s="135"/>
      <c r="F390" s="135"/>
      <c r="G390" s="135"/>
    </row>
    <row r="391" spans="5:7" s="123" customFormat="1" ht="13.5">
      <c r="E391" s="135"/>
      <c r="F391" s="135"/>
      <c r="G391" s="135"/>
    </row>
    <row r="392" spans="5:7" s="123" customFormat="1" ht="13.5">
      <c r="E392" s="135"/>
      <c r="F392" s="135"/>
      <c r="G392" s="135"/>
    </row>
    <row r="393" spans="5:7" s="123" customFormat="1" ht="13.5">
      <c r="E393" s="135"/>
      <c r="F393" s="135"/>
      <c r="G393" s="135"/>
    </row>
    <row r="394" spans="5:7" s="123" customFormat="1" ht="13.5">
      <c r="E394" s="135"/>
      <c r="F394" s="135"/>
      <c r="G394" s="135"/>
    </row>
    <row r="395" spans="5:7" s="123" customFormat="1" ht="13.5">
      <c r="E395" s="135"/>
      <c r="F395" s="135"/>
      <c r="G395" s="135"/>
    </row>
    <row r="396" spans="5:7" s="123" customFormat="1" ht="13.5">
      <c r="E396" s="135"/>
      <c r="F396" s="135"/>
      <c r="G396" s="135"/>
    </row>
    <row r="397" spans="5:7" s="123" customFormat="1" ht="13.5">
      <c r="E397" s="135"/>
      <c r="F397" s="135"/>
      <c r="G397" s="135"/>
    </row>
    <row r="398" spans="5:7" s="123" customFormat="1" ht="13.5">
      <c r="E398" s="135"/>
      <c r="F398" s="135"/>
      <c r="G398" s="135"/>
    </row>
    <row r="399" spans="5:7" s="123" customFormat="1" ht="13.5">
      <c r="E399" s="135"/>
      <c r="F399" s="135"/>
      <c r="G399" s="135"/>
    </row>
    <row r="400" spans="5:7" s="123" customFormat="1" ht="13.5">
      <c r="E400" s="135"/>
      <c r="F400" s="135"/>
      <c r="G400" s="135"/>
    </row>
    <row r="401" spans="5:7" s="123" customFormat="1" ht="13.5">
      <c r="E401" s="135"/>
      <c r="F401" s="135"/>
      <c r="G401" s="135"/>
    </row>
    <row r="402" spans="5:7" s="123" customFormat="1" ht="13.5">
      <c r="E402" s="135"/>
      <c r="F402" s="135"/>
      <c r="G402" s="135"/>
    </row>
    <row r="403" spans="5:7" s="123" customFormat="1" ht="13.5">
      <c r="E403" s="135"/>
      <c r="F403" s="135"/>
      <c r="G403" s="135"/>
    </row>
    <row r="404" spans="5:7" s="123" customFormat="1" ht="13.5">
      <c r="E404" s="135"/>
      <c r="F404" s="135"/>
      <c r="G404" s="135"/>
    </row>
    <row r="405" spans="5:7" s="123" customFormat="1" ht="13.5">
      <c r="E405" s="135"/>
      <c r="F405" s="135"/>
      <c r="G405" s="135"/>
    </row>
    <row r="406" spans="5:7" s="123" customFormat="1" ht="13.5">
      <c r="E406" s="135"/>
      <c r="F406" s="135"/>
      <c r="G406" s="135"/>
    </row>
    <row r="407" spans="5:7" s="123" customFormat="1" ht="13.5">
      <c r="E407" s="135"/>
      <c r="F407" s="135"/>
      <c r="G407" s="135"/>
    </row>
    <row r="408" spans="5:7" s="123" customFormat="1" ht="13.5">
      <c r="E408" s="135"/>
      <c r="F408" s="135"/>
      <c r="G408" s="135"/>
    </row>
    <row r="409" spans="5:7" s="123" customFormat="1" ht="13.5">
      <c r="E409" s="135"/>
      <c r="F409" s="135"/>
      <c r="G409" s="135"/>
    </row>
    <row r="410" spans="5:7" s="123" customFormat="1" ht="13.5">
      <c r="E410" s="135"/>
      <c r="F410" s="135"/>
      <c r="G410" s="135"/>
    </row>
    <row r="411" spans="5:7" s="123" customFormat="1" ht="13.5">
      <c r="E411" s="135"/>
      <c r="F411" s="135"/>
      <c r="G411" s="135"/>
    </row>
    <row r="412" spans="5:7" s="123" customFormat="1" ht="13.5">
      <c r="E412" s="135"/>
      <c r="F412" s="135"/>
      <c r="G412" s="135"/>
    </row>
    <row r="413" spans="5:7" s="123" customFormat="1" ht="13.5">
      <c r="E413" s="135"/>
      <c r="F413" s="135"/>
      <c r="G413" s="135"/>
    </row>
    <row r="414" spans="5:7" s="123" customFormat="1" ht="13.5">
      <c r="E414" s="135"/>
      <c r="F414" s="135"/>
      <c r="G414" s="135"/>
    </row>
    <row r="415" spans="5:7" s="123" customFormat="1" ht="13.5">
      <c r="E415" s="135"/>
      <c r="F415" s="135"/>
      <c r="G415" s="135"/>
    </row>
    <row r="416" spans="5:7" s="123" customFormat="1" ht="13.5">
      <c r="E416" s="135"/>
      <c r="F416" s="135"/>
      <c r="G416" s="135"/>
    </row>
    <row r="417" spans="5:7" s="123" customFormat="1" ht="13.5">
      <c r="E417" s="135"/>
      <c r="F417" s="135"/>
      <c r="G417" s="135"/>
    </row>
    <row r="418" spans="5:7" s="123" customFormat="1" ht="13.5">
      <c r="E418" s="135"/>
      <c r="F418" s="135"/>
      <c r="G418" s="135"/>
    </row>
    <row r="419" spans="5:7" s="123" customFormat="1" ht="13.5">
      <c r="E419" s="135"/>
      <c r="F419" s="135"/>
      <c r="G419" s="135"/>
    </row>
    <row r="420" spans="5:7" s="123" customFormat="1" ht="13.5">
      <c r="E420" s="135"/>
      <c r="F420" s="135"/>
      <c r="G420" s="135"/>
    </row>
    <row r="421" spans="5:7" s="123" customFormat="1" ht="13.5">
      <c r="E421" s="135"/>
      <c r="F421" s="135"/>
      <c r="G421" s="135"/>
    </row>
    <row r="422" spans="5:7" s="123" customFormat="1" ht="13.5">
      <c r="E422" s="135"/>
      <c r="F422" s="135"/>
      <c r="G422" s="135"/>
    </row>
    <row r="423" spans="5:7" s="123" customFormat="1" ht="13.5">
      <c r="E423" s="135"/>
      <c r="F423" s="135"/>
      <c r="G423" s="135"/>
    </row>
    <row r="424" spans="5:7" s="123" customFormat="1" ht="13.5">
      <c r="E424" s="135"/>
      <c r="F424" s="135"/>
      <c r="G424" s="135"/>
    </row>
    <row r="425" spans="5:7" s="123" customFormat="1" ht="13.5">
      <c r="E425" s="135"/>
      <c r="F425" s="135"/>
      <c r="G425" s="135"/>
    </row>
    <row r="426" spans="5:7" s="123" customFormat="1" ht="13.5">
      <c r="E426" s="135"/>
      <c r="F426" s="135"/>
      <c r="G426" s="135"/>
    </row>
    <row r="427" spans="5:7" s="123" customFormat="1" ht="13.5">
      <c r="E427" s="135"/>
      <c r="F427" s="135"/>
      <c r="G427" s="135"/>
    </row>
    <row r="428" spans="5:7" s="123" customFormat="1" ht="13.5">
      <c r="E428" s="135"/>
      <c r="F428" s="135"/>
      <c r="G428" s="135"/>
    </row>
    <row r="429" spans="5:7" s="123" customFormat="1" ht="13.5">
      <c r="E429" s="135"/>
      <c r="F429" s="135"/>
      <c r="G429" s="135"/>
    </row>
    <row r="430" spans="5:7" s="123" customFormat="1" ht="13.5">
      <c r="E430" s="135"/>
      <c r="F430" s="135"/>
      <c r="G430" s="135"/>
    </row>
    <row r="431" spans="5:7" s="123" customFormat="1" ht="13.5">
      <c r="E431" s="135"/>
      <c r="F431" s="135"/>
      <c r="G431" s="135"/>
    </row>
    <row r="432" spans="5:7" s="123" customFormat="1" ht="13.5">
      <c r="E432" s="135"/>
      <c r="F432" s="135"/>
      <c r="G432" s="135"/>
    </row>
    <row r="433" spans="5:7" s="123" customFormat="1" ht="13.5">
      <c r="E433" s="135"/>
      <c r="F433" s="135"/>
      <c r="G433" s="135"/>
    </row>
    <row r="434" spans="5:7" s="123" customFormat="1" ht="13.5">
      <c r="E434" s="135"/>
      <c r="F434" s="135"/>
      <c r="G434" s="135"/>
    </row>
    <row r="435" spans="5:7" s="123" customFormat="1" ht="13.5">
      <c r="E435" s="135"/>
      <c r="F435" s="135"/>
      <c r="G435" s="135"/>
    </row>
    <row r="436" spans="5:7" s="123" customFormat="1" ht="13.5">
      <c r="E436" s="135"/>
      <c r="F436" s="135"/>
      <c r="G436" s="135"/>
    </row>
    <row r="437" spans="5:7" s="123" customFormat="1" ht="13.5">
      <c r="E437" s="135"/>
      <c r="F437" s="135"/>
      <c r="G437" s="135"/>
    </row>
    <row r="438" spans="5:7" s="123" customFormat="1" ht="13.5">
      <c r="E438" s="135"/>
      <c r="F438" s="135"/>
      <c r="G438" s="135"/>
    </row>
    <row r="439" spans="5:7" s="123" customFormat="1" ht="13.5">
      <c r="E439" s="135"/>
      <c r="F439" s="135"/>
      <c r="G439" s="135"/>
    </row>
    <row r="440" spans="5:7" s="123" customFormat="1" ht="13.5">
      <c r="E440" s="135"/>
      <c r="F440" s="135"/>
      <c r="G440" s="135"/>
    </row>
    <row r="441" spans="5:7" s="123" customFormat="1" ht="13.5">
      <c r="E441" s="135"/>
      <c r="F441" s="135"/>
      <c r="G441" s="135"/>
    </row>
    <row r="442" spans="5:7" s="123" customFormat="1" ht="13.5">
      <c r="E442" s="135"/>
      <c r="F442" s="135"/>
      <c r="G442" s="135"/>
    </row>
    <row r="443" spans="5:7" s="123" customFormat="1" ht="13.5">
      <c r="E443" s="135"/>
      <c r="F443" s="135"/>
      <c r="G443" s="135"/>
    </row>
    <row r="444" spans="5:7" s="123" customFormat="1" ht="13.5">
      <c r="E444" s="135"/>
      <c r="F444" s="135"/>
      <c r="G444" s="135"/>
    </row>
    <row r="445" spans="5:7" s="123" customFormat="1" ht="13.5">
      <c r="E445" s="135"/>
      <c r="F445" s="135"/>
      <c r="G445" s="135"/>
    </row>
    <row r="446" spans="5:7" s="123" customFormat="1" ht="13.5">
      <c r="E446" s="135"/>
      <c r="F446" s="135"/>
      <c r="G446" s="135"/>
    </row>
    <row r="447" spans="5:7" s="123" customFormat="1" ht="13.5">
      <c r="E447" s="135"/>
      <c r="F447" s="135"/>
      <c r="G447" s="135"/>
    </row>
    <row r="448" spans="5:7" s="123" customFormat="1" ht="13.5">
      <c r="E448" s="135"/>
      <c r="F448" s="135"/>
      <c r="G448" s="135"/>
    </row>
    <row r="449" spans="5:7" s="123" customFormat="1" ht="13.5">
      <c r="E449" s="135"/>
      <c r="F449" s="135"/>
      <c r="G449" s="135"/>
    </row>
    <row r="450" spans="5:7" s="123" customFormat="1" ht="13.5">
      <c r="E450" s="135"/>
      <c r="F450" s="135"/>
      <c r="G450" s="135"/>
    </row>
    <row r="451" spans="5:7" s="123" customFormat="1" ht="13.5">
      <c r="E451" s="135"/>
      <c r="F451" s="135"/>
      <c r="G451" s="135"/>
    </row>
    <row r="452" spans="5:7" s="123" customFormat="1" ht="13.5">
      <c r="E452" s="135"/>
      <c r="F452" s="135"/>
      <c r="G452" s="135"/>
    </row>
    <row r="453" spans="5:7" s="123" customFormat="1" ht="13.5">
      <c r="E453" s="135"/>
      <c r="F453" s="135"/>
      <c r="G453" s="135"/>
    </row>
    <row r="454" spans="5:7" s="123" customFormat="1" ht="13.5">
      <c r="E454" s="135"/>
      <c r="F454" s="135"/>
      <c r="G454" s="135"/>
    </row>
    <row r="455" spans="5:7" s="123" customFormat="1" ht="13.5">
      <c r="E455" s="135"/>
      <c r="F455" s="135"/>
      <c r="G455" s="135"/>
    </row>
    <row r="456" spans="5:7" s="123" customFormat="1" ht="13.5">
      <c r="E456" s="135"/>
      <c r="F456" s="135"/>
      <c r="G456" s="135"/>
    </row>
    <row r="457" spans="5:7" s="123" customFormat="1" ht="13.5">
      <c r="E457" s="135"/>
      <c r="F457" s="135"/>
      <c r="G457" s="135"/>
    </row>
    <row r="458" spans="5:7" s="123" customFormat="1" ht="13.5">
      <c r="E458" s="135"/>
      <c r="F458" s="135"/>
      <c r="G458" s="135"/>
    </row>
    <row r="459" spans="5:7" s="123" customFormat="1" ht="13.5">
      <c r="E459" s="135"/>
      <c r="F459" s="135"/>
      <c r="G459" s="135"/>
    </row>
    <row r="460" spans="5:7" s="123" customFormat="1" ht="13.5">
      <c r="E460" s="135"/>
      <c r="F460" s="135"/>
      <c r="G460" s="135"/>
    </row>
    <row r="461" spans="5:7" s="123" customFormat="1" ht="13.5">
      <c r="E461" s="135"/>
      <c r="F461" s="135"/>
      <c r="G461" s="135"/>
    </row>
    <row r="462" spans="5:7" s="123" customFormat="1" ht="13.5">
      <c r="E462" s="135"/>
      <c r="F462" s="135"/>
      <c r="G462" s="135"/>
    </row>
    <row r="463" spans="5:7" s="123" customFormat="1" ht="13.5">
      <c r="E463" s="135"/>
      <c r="F463" s="135"/>
      <c r="G463" s="135"/>
    </row>
    <row r="464" spans="5:7" s="123" customFormat="1" ht="13.5">
      <c r="E464" s="135"/>
      <c r="F464" s="135"/>
      <c r="G464" s="135"/>
    </row>
    <row r="465" spans="5:7" s="123" customFormat="1" ht="13.5">
      <c r="E465" s="135"/>
      <c r="F465" s="135"/>
      <c r="G465" s="135"/>
    </row>
    <row r="466" spans="5:7" s="123" customFormat="1" ht="13.5">
      <c r="E466" s="135"/>
      <c r="F466" s="135"/>
      <c r="G466" s="135"/>
    </row>
    <row r="467" spans="5:7" s="123" customFormat="1" ht="13.5">
      <c r="E467" s="135"/>
      <c r="F467" s="135"/>
      <c r="G467" s="135"/>
    </row>
    <row r="468" spans="5:7" s="123" customFormat="1" ht="13.5">
      <c r="E468" s="135"/>
      <c r="F468" s="135"/>
      <c r="G468" s="135"/>
    </row>
    <row r="469" spans="5:7" s="123" customFormat="1" ht="13.5">
      <c r="E469" s="135"/>
      <c r="F469" s="135"/>
      <c r="G469" s="135"/>
    </row>
    <row r="470" spans="5:7" s="123" customFormat="1" ht="13.5">
      <c r="E470" s="135"/>
      <c r="F470" s="135"/>
      <c r="G470" s="135"/>
    </row>
    <row r="471" spans="5:7" s="123" customFormat="1" ht="13.5">
      <c r="E471" s="135"/>
      <c r="F471" s="135"/>
      <c r="G471" s="135"/>
    </row>
    <row r="472" spans="5:7" s="123" customFormat="1" ht="13.5">
      <c r="E472" s="135"/>
      <c r="F472" s="135"/>
      <c r="G472" s="135"/>
    </row>
    <row r="473" spans="5:7" s="123" customFormat="1" ht="13.5">
      <c r="E473" s="135"/>
      <c r="F473" s="135"/>
      <c r="G473" s="135"/>
    </row>
    <row r="474" spans="5:7" s="123" customFormat="1" ht="13.5">
      <c r="E474" s="135"/>
      <c r="F474" s="135"/>
      <c r="G474" s="135"/>
    </row>
    <row r="475" spans="5:7" s="123" customFormat="1" ht="13.5">
      <c r="E475" s="135"/>
      <c r="F475" s="135"/>
      <c r="G475" s="135"/>
    </row>
    <row r="476" spans="5:7" s="123" customFormat="1" ht="13.5">
      <c r="E476" s="135"/>
      <c r="F476" s="135"/>
      <c r="G476" s="135"/>
    </row>
    <row r="477" spans="5:7" s="123" customFormat="1" ht="13.5">
      <c r="E477" s="135"/>
      <c r="F477" s="135"/>
      <c r="G477" s="135"/>
    </row>
    <row r="478" spans="5:7" s="123" customFormat="1" ht="13.5">
      <c r="E478" s="135"/>
      <c r="F478" s="135"/>
      <c r="G478" s="135"/>
    </row>
    <row r="479" spans="5:7" s="123" customFormat="1" ht="13.5">
      <c r="E479" s="135"/>
      <c r="F479" s="135"/>
      <c r="G479" s="135"/>
    </row>
    <row r="480" spans="5:7" s="123" customFormat="1" ht="13.5">
      <c r="E480" s="135"/>
      <c r="F480" s="135"/>
      <c r="G480" s="135"/>
    </row>
    <row r="481" spans="5:7" s="123" customFormat="1" ht="13.5">
      <c r="E481" s="135"/>
      <c r="F481" s="135"/>
      <c r="G481" s="135"/>
    </row>
    <row r="482" spans="5:7" s="123" customFormat="1" ht="13.5">
      <c r="E482" s="135"/>
      <c r="F482" s="135"/>
      <c r="G482" s="135"/>
    </row>
    <row r="483" spans="5:7" s="123" customFormat="1" ht="13.5">
      <c r="E483" s="135"/>
      <c r="F483" s="135"/>
      <c r="G483" s="135"/>
    </row>
    <row r="484" spans="5:7" s="123" customFormat="1" ht="13.5">
      <c r="E484" s="135"/>
      <c r="F484" s="135"/>
      <c r="G484" s="135"/>
    </row>
    <row r="485" spans="5:7" s="123" customFormat="1" ht="13.5">
      <c r="E485" s="135"/>
      <c r="F485" s="135"/>
      <c r="G485" s="135"/>
    </row>
    <row r="486" spans="5:7" s="123" customFormat="1" ht="13.5">
      <c r="E486" s="135"/>
      <c r="F486" s="135"/>
      <c r="G486" s="135"/>
    </row>
    <row r="487" spans="5:7" s="123" customFormat="1" ht="13.5">
      <c r="E487" s="135"/>
      <c r="F487" s="135"/>
      <c r="G487" s="135"/>
    </row>
    <row r="488" spans="5:7" s="123" customFormat="1" ht="13.5">
      <c r="E488" s="135"/>
      <c r="F488" s="135"/>
      <c r="G488" s="135"/>
    </row>
    <row r="489" spans="5:7" s="123" customFormat="1" ht="13.5">
      <c r="E489" s="135"/>
      <c r="F489" s="135"/>
      <c r="G489" s="135"/>
    </row>
    <row r="490" spans="5:7" s="123" customFormat="1" ht="13.5">
      <c r="E490" s="135"/>
      <c r="F490" s="135"/>
      <c r="G490" s="135"/>
    </row>
    <row r="491" spans="5:7" s="123" customFormat="1" ht="13.5">
      <c r="E491" s="135"/>
      <c r="F491" s="135"/>
      <c r="G491" s="135"/>
    </row>
    <row r="492" spans="5:7" s="123" customFormat="1" ht="13.5">
      <c r="E492" s="135"/>
      <c r="F492" s="135"/>
      <c r="G492" s="135"/>
    </row>
    <row r="493" spans="5:7" s="123" customFormat="1" ht="13.5">
      <c r="E493" s="135"/>
      <c r="F493" s="135"/>
      <c r="G493" s="135"/>
    </row>
    <row r="494" spans="5:7" s="123" customFormat="1" ht="13.5">
      <c r="E494" s="135"/>
      <c r="F494" s="135"/>
      <c r="G494" s="135"/>
    </row>
    <row r="495" spans="5:7" s="123" customFormat="1" ht="13.5">
      <c r="E495" s="135"/>
      <c r="F495" s="135"/>
      <c r="G495" s="135"/>
    </row>
    <row r="496" spans="5:7" s="123" customFormat="1" ht="13.5">
      <c r="E496" s="135"/>
      <c r="F496" s="135"/>
      <c r="G496" s="135"/>
    </row>
    <row r="497" spans="5:7" s="123" customFormat="1" ht="13.5">
      <c r="E497" s="135"/>
      <c r="F497" s="135"/>
      <c r="G497" s="135"/>
    </row>
    <row r="498" spans="5:7" s="123" customFormat="1" ht="13.5">
      <c r="E498" s="135"/>
      <c r="F498" s="135"/>
      <c r="G498" s="135"/>
    </row>
    <row r="499" spans="5:7" s="123" customFormat="1" ht="13.5">
      <c r="E499" s="135"/>
      <c r="F499" s="135"/>
      <c r="G499" s="135"/>
    </row>
    <row r="500" spans="5:7" s="123" customFormat="1" ht="13.5">
      <c r="E500" s="135"/>
      <c r="F500" s="135"/>
      <c r="G500" s="135"/>
    </row>
    <row r="501" spans="5:7" s="123" customFormat="1" ht="13.5">
      <c r="E501" s="135"/>
      <c r="F501" s="135"/>
      <c r="G501" s="135"/>
    </row>
    <row r="502" spans="5:7" s="123" customFormat="1" ht="13.5">
      <c r="E502" s="135"/>
      <c r="F502" s="135"/>
      <c r="G502" s="135"/>
    </row>
    <row r="503" spans="5:7" s="123" customFormat="1" ht="13.5">
      <c r="E503" s="135"/>
      <c r="F503" s="135"/>
      <c r="G503" s="135"/>
    </row>
    <row r="504" spans="5:7" s="123" customFormat="1" ht="13.5">
      <c r="E504" s="135"/>
      <c r="F504" s="135"/>
      <c r="G504" s="135"/>
    </row>
    <row r="505" spans="5:7" s="123" customFormat="1" ht="13.5">
      <c r="E505" s="135"/>
      <c r="F505" s="135"/>
      <c r="G505" s="135"/>
    </row>
    <row r="506" spans="5:7" s="123" customFormat="1" ht="13.5">
      <c r="E506" s="135"/>
      <c r="F506" s="135"/>
      <c r="G506" s="135"/>
    </row>
    <row r="507" spans="5:7" s="123" customFormat="1" ht="13.5">
      <c r="E507" s="135"/>
      <c r="F507" s="135"/>
      <c r="G507" s="135"/>
    </row>
    <row r="508" spans="5:7" s="123" customFormat="1" ht="13.5">
      <c r="E508" s="135"/>
      <c r="F508" s="135"/>
      <c r="G508" s="135"/>
    </row>
    <row r="509" spans="5:7" s="123" customFormat="1" ht="13.5">
      <c r="E509" s="135"/>
      <c r="F509" s="135"/>
      <c r="G509" s="135"/>
    </row>
    <row r="510" spans="5:7" s="123" customFormat="1" ht="13.5">
      <c r="E510" s="135"/>
      <c r="F510" s="135"/>
      <c r="G510" s="135"/>
    </row>
    <row r="511" spans="4:7" s="123" customFormat="1" ht="13.5">
      <c r="D511" s="124"/>
      <c r="E511" s="135"/>
      <c r="F511" s="135"/>
      <c r="G511" s="135"/>
    </row>
    <row r="512" spans="4:7" s="123" customFormat="1" ht="13.5">
      <c r="D512" s="124"/>
      <c r="E512" s="135"/>
      <c r="F512" s="135"/>
      <c r="G512" s="135"/>
    </row>
    <row r="513" spans="4:7" s="123" customFormat="1" ht="13.5">
      <c r="D513" s="124"/>
      <c r="E513" s="135"/>
      <c r="F513" s="135"/>
      <c r="G513" s="135"/>
    </row>
    <row r="514" spans="4:7" s="123" customFormat="1" ht="13.5">
      <c r="D514" s="124"/>
      <c r="E514" s="135"/>
      <c r="F514" s="135"/>
      <c r="G514" s="135"/>
    </row>
    <row r="515" spans="4:7" s="123" customFormat="1" ht="13.5">
      <c r="D515" s="124"/>
      <c r="E515" s="135"/>
      <c r="F515" s="135"/>
      <c r="G515" s="135"/>
    </row>
    <row r="516" spans="4:7" s="123" customFormat="1" ht="13.5">
      <c r="D516" s="124"/>
      <c r="E516" s="135"/>
      <c r="F516" s="135"/>
      <c r="G516" s="135"/>
    </row>
    <row r="517" spans="4:7" s="123" customFormat="1" ht="13.5">
      <c r="D517" s="124"/>
      <c r="E517" s="135"/>
      <c r="F517" s="135"/>
      <c r="G517" s="135"/>
    </row>
    <row r="518" spans="4:7" s="123" customFormat="1" ht="13.5">
      <c r="D518" s="124"/>
      <c r="E518" s="135"/>
      <c r="F518" s="135"/>
      <c r="G518" s="135"/>
    </row>
    <row r="519" spans="4:7" s="123" customFormat="1" ht="13.5">
      <c r="D519" s="124"/>
      <c r="E519" s="135"/>
      <c r="F519" s="135"/>
      <c r="G519" s="135"/>
    </row>
    <row r="520" spans="4:7" s="123" customFormat="1" ht="13.5">
      <c r="D520" s="124"/>
      <c r="E520" s="135"/>
      <c r="F520" s="135"/>
      <c r="G520" s="135"/>
    </row>
    <row r="521" spans="4:7" s="123" customFormat="1" ht="13.5">
      <c r="D521" s="124"/>
      <c r="E521" s="135"/>
      <c r="F521" s="135"/>
      <c r="G521" s="135"/>
    </row>
    <row r="522" spans="4:7" s="123" customFormat="1" ht="13.5">
      <c r="D522" s="124"/>
      <c r="E522" s="135"/>
      <c r="F522" s="135"/>
      <c r="G522" s="135"/>
    </row>
    <row r="523" spans="4:7" s="123" customFormat="1" ht="13.5">
      <c r="D523" s="124"/>
      <c r="E523" s="135"/>
      <c r="F523" s="135"/>
      <c r="G523" s="135"/>
    </row>
    <row r="524" spans="4:7" s="123" customFormat="1" ht="13.5">
      <c r="D524" s="124"/>
      <c r="E524" s="135"/>
      <c r="F524" s="135"/>
      <c r="G524" s="135"/>
    </row>
    <row r="525" spans="4:7" s="123" customFormat="1" ht="13.5">
      <c r="D525" s="124"/>
      <c r="E525" s="135"/>
      <c r="F525" s="135"/>
      <c r="G525" s="135"/>
    </row>
    <row r="526" spans="4:7" s="123" customFormat="1" ht="13.5">
      <c r="D526" s="124"/>
      <c r="E526" s="135"/>
      <c r="F526" s="135"/>
      <c r="G526" s="135"/>
    </row>
    <row r="527" spans="4:7" s="123" customFormat="1" ht="13.5">
      <c r="D527" s="124"/>
      <c r="E527" s="135"/>
      <c r="F527" s="135"/>
      <c r="G527" s="135"/>
    </row>
    <row r="528" spans="4:7" s="123" customFormat="1" ht="13.5">
      <c r="D528" s="124"/>
      <c r="E528" s="135"/>
      <c r="F528" s="135"/>
      <c r="G528" s="135"/>
    </row>
    <row r="529" spans="4:7" s="123" customFormat="1" ht="13.5">
      <c r="D529" s="124"/>
      <c r="E529" s="135"/>
      <c r="F529" s="135"/>
      <c r="G529" s="135"/>
    </row>
    <row r="530" spans="4:7" s="123" customFormat="1" ht="13.5">
      <c r="D530" s="124"/>
      <c r="E530" s="135"/>
      <c r="F530" s="135"/>
      <c r="G530" s="135"/>
    </row>
    <row r="531" spans="4:7" s="123" customFormat="1" ht="13.5">
      <c r="D531" s="124"/>
      <c r="E531" s="135"/>
      <c r="F531" s="135"/>
      <c r="G531" s="135"/>
    </row>
    <row r="532" spans="4:7" s="123" customFormat="1" ht="13.5">
      <c r="D532" s="124"/>
      <c r="E532" s="135"/>
      <c r="F532" s="135"/>
      <c r="G532" s="135"/>
    </row>
  </sheetData>
  <sheetProtection sheet="1"/>
  <mergeCells count="30">
    <mergeCell ref="D168:D170"/>
    <mergeCell ref="D138:D140"/>
    <mergeCell ref="D141:D143"/>
    <mergeCell ref="D61:D63"/>
    <mergeCell ref="D171:D173"/>
    <mergeCell ref="C113:P113"/>
    <mergeCell ref="D153:D155"/>
    <mergeCell ref="D156:D158"/>
    <mergeCell ref="D159:D161"/>
    <mergeCell ref="D162:D164"/>
    <mergeCell ref="D165:D167"/>
    <mergeCell ref="D37:D39"/>
    <mergeCell ref="D40:D42"/>
    <mergeCell ref="D43:D45"/>
    <mergeCell ref="D144:D146"/>
    <mergeCell ref="D147:D149"/>
    <mergeCell ref="D150:D152"/>
    <mergeCell ref="D49:D51"/>
    <mergeCell ref="D52:D54"/>
    <mergeCell ref="D55:D57"/>
    <mergeCell ref="D58:D60"/>
    <mergeCell ref="D46:D48"/>
    <mergeCell ref="C5:J5"/>
    <mergeCell ref="C6:J6"/>
    <mergeCell ref="C8:C9"/>
    <mergeCell ref="D8:D9"/>
    <mergeCell ref="E8:H8"/>
    <mergeCell ref="D28:D30"/>
    <mergeCell ref="D31:D33"/>
    <mergeCell ref="D34:D36"/>
  </mergeCells>
  <conditionalFormatting sqref="E10:H17">
    <cfRule type="cellIs" priority="1" dxfId="6" operator="greaterThan" stopIfTrue="1">
      <formula>0.1</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McDonald, Shawn</dc:creator>
  <cp:keywords/>
  <dc:description/>
  <cp:lastModifiedBy>bmohamme</cp:lastModifiedBy>
  <cp:lastPrinted>2010-09-27T13:47:31Z</cp:lastPrinted>
  <dcterms:created xsi:type="dcterms:W3CDTF">2010-09-23T15:49:47Z</dcterms:created>
  <dcterms:modified xsi:type="dcterms:W3CDTF">2014-03-20T19:43:04Z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