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simanza\Desktop\CALCULATORS\Calculator to upload\"/>
    </mc:Choice>
  </mc:AlternateContent>
  <bookViews>
    <workbookView xWindow="375" yWindow="-150" windowWidth="13665" windowHeight="11445" tabRatio="658"/>
  </bookViews>
  <sheets>
    <sheet name="Instructions" sheetId="3" r:id="rId1"/>
    <sheet name="Input-Output" sheetId="2" r:id="rId2"/>
    <sheet name="All Substances" sheetId="7" state="hidden" r:id="rId3"/>
    <sheet name="Calculations" sheetId="1" r:id="rId4"/>
    <sheet name="References" sheetId="5" r:id="rId5"/>
  </sheets>
  <externalReferences>
    <externalReference r:id="rId6"/>
  </externalReferences>
  <definedNames>
    <definedName name="cooler">Calculations!#REF!</definedName>
    <definedName name="Electrode">[1]Calculations!$A$30:$A$74</definedName>
    <definedName name="MachineType">Calculations!$D$52:$D$60</definedName>
    <definedName name="_xlnm.Print_Area" localSheetId="0">Instructions!$C$1:$D$21</definedName>
    <definedName name="Process">[1]Calculations!$A$20:$A$27</definedName>
    <definedName name="rcontrol">Calculations!$F$51:$F$60</definedName>
    <definedName name="roaster">Calculations!$D$51:$D$60</definedName>
  </definedNames>
  <calcPr calcId="152511"/>
</workbook>
</file>

<file path=xl/calcChain.xml><?xml version="1.0" encoding="utf-8"?>
<calcChain xmlns="http://schemas.openxmlformats.org/spreadsheetml/2006/main">
  <c r="C4" i="1" l="1"/>
  <c r="C3" i="2"/>
  <c r="C5" i="5"/>
  <c r="D26" i="1" l="1"/>
  <c r="F26" i="1" s="1"/>
  <c r="G21" i="1" s="1"/>
  <c r="G68" i="2" s="1"/>
  <c r="D144" i="1"/>
  <c r="G27" i="1"/>
  <c r="G28" i="1" s="1"/>
  <c r="C39" i="1"/>
  <c r="D39" i="1"/>
  <c r="F39" i="1" s="1"/>
  <c r="C40" i="1"/>
  <c r="D40" i="1"/>
  <c r="E40" i="1"/>
  <c r="F40" i="1"/>
  <c r="C41" i="1"/>
  <c r="E41" i="1"/>
  <c r="C42" i="1"/>
  <c r="E42" i="1"/>
  <c r="C43" i="1"/>
  <c r="E43" i="1"/>
  <c r="C44" i="1"/>
  <c r="E44" i="1"/>
  <c r="C45" i="1"/>
  <c r="E45" i="1"/>
  <c r="C46" i="1"/>
  <c r="E46" i="1"/>
  <c r="C47" i="1"/>
  <c r="E47" i="1"/>
  <c r="C48" i="1"/>
  <c r="E48" i="1"/>
  <c r="C49" i="1"/>
  <c r="E49" i="1"/>
  <c r="F52" i="1"/>
  <c r="G52" i="1"/>
  <c r="C53" i="1"/>
  <c r="C54" i="1"/>
  <c r="F54" i="1"/>
  <c r="G54" i="1"/>
  <c r="C55" i="1"/>
  <c r="C56" i="1"/>
  <c r="F56" i="1"/>
  <c r="C57" i="1"/>
  <c r="C58" i="1"/>
  <c r="C59" i="1"/>
  <c r="C60" i="1"/>
  <c r="F60" i="1"/>
  <c r="G60" i="1"/>
  <c r="D74" i="1"/>
  <c r="H74" i="1"/>
  <c r="D75" i="1"/>
  <c r="H75" i="1"/>
  <c r="L82" i="1"/>
  <c r="E144" i="1"/>
  <c r="H144" i="1"/>
  <c r="I144" i="1"/>
  <c r="H145" i="1"/>
  <c r="D146" i="1"/>
  <c r="H146" i="1"/>
  <c r="D150" i="1"/>
  <c r="E150" i="1"/>
  <c r="D152" i="1"/>
  <c r="D157" i="1"/>
  <c r="E158" i="1"/>
  <c r="F162" i="1"/>
  <c r="G46" i="2"/>
  <c r="G47" i="2"/>
  <c r="G48" i="2"/>
  <c r="G49" i="2"/>
  <c r="G50" i="2"/>
  <c r="G51" i="2"/>
  <c r="F58" i="2"/>
  <c r="G58" i="2"/>
  <c r="F59" i="2"/>
  <c r="G59" i="2"/>
  <c r="F60" i="2"/>
  <c r="G60" i="2"/>
  <c r="F61" i="2"/>
  <c r="G61" i="2"/>
  <c r="F62" i="2"/>
  <c r="G62" i="2"/>
  <c r="F63" i="2"/>
  <c r="G63" i="2"/>
  <c r="F64" i="2"/>
  <c r="G64" i="2"/>
  <c r="F65" i="2"/>
  <c r="G65" i="2"/>
  <c r="F66" i="2"/>
  <c r="G66" i="2"/>
  <c r="F67" i="2"/>
  <c r="G67" i="2"/>
  <c r="E68" i="2"/>
  <c r="F68" i="2"/>
  <c r="E69" i="2"/>
  <c r="F69" i="2"/>
  <c r="F70" i="2"/>
  <c r="G69" i="2"/>
  <c r="H69" i="2"/>
  <c r="D158" i="1"/>
  <c r="D159" i="1" s="1"/>
  <c r="D162" i="1" s="1"/>
  <c r="F59" i="1"/>
  <c r="G59" i="1"/>
  <c r="K90" i="1"/>
  <c r="E23" i="1" s="1"/>
  <c r="E70" i="2" s="1"/>
  <c r="K105" i="1"/>
  <c r="F40" i="7" s="1"/>
  <c r="K101" i="1"/>
  <c r="E32" i="7" s="1"/>
  <c r="K86" i="1"/>
  <c r="F36" i="7" s="1"/>
  <c r="K98" i="1"/>
  <c r="H11" i="1" s="1"/>
  <c r="K96" i="1"/>
  <c r="F25" i="7" s="1"/>
  <c r="K103" i="1"/>
  <c r="E35" i="7" s="1"/>
  <c r="K109" i="1"/>
  <c r="F44" i="7" s="1"/>
  <c r="K107" i="1"/>
  <c r="F42" i="7" s="1"/>
  <c r="K112" i="1"/>
  <c r="F46" i="7" s="1"/>
  <c r="K97" i="1"/>
  <c r="E28" i="7" s="1"/>
  <c r="K118" i="1"/>
  <c r="E58" i="7" s="1"/>
  <c r="K100" i="1"/>
  <c r="F31" i="7" s="1"/>
  <c r="K116" i="1"/>
  <c r="F53" i="7" s="1"/>
  <c r="K91" i="1"/>
  <c r="K95" i="1"/>
  <c r="F24" i="7" s="1"/>
  <c r="K87" i="1"/>
  <c r="K88" i="1"/>
  <c r="H15" i="1" s="1"/>
  <c r="K83" i="1"/>
  <c r="F37" i="7" s="1"/>
  <c r="K85" i="1"/>
  <c r="H20" i="1" s="1"/>
  <c r="K93" i="1"/>
  <c r="F22" i="7" s="1"/>
  <c r="K92" i="1"/>
  <c r="F21" i="7" s="1"/>
  <c r="K89" i="1"/>
  <c r="E47" i="7" s="1"/>
  <c r="K81" i="1"/>
  <c r="F56" i="7" s="1"/>
  <c r="K84" i="1"/>
  <c r="F50" i="7" s="1"/>
  <c r="K133" i="1"/>
  <c r="E60" i="7" s="1"/>
  <c r="K125" i="1"/>
  <c r="E38" i="7" s="1"/>
  <c r="K129" i="1"/>
  <c r="E48" i="7" s="1"/>
  <c r="K113" i="1"/>
  <c r="E49" i="7" s="1"/>
  <c r="K131" i="1"/>
  <c r="E55" i="7" s="1"/>
  <c r="K127" i="1"/>
  <c r="K121" i="1"/>
  <c r="E27" i="7" s="1"/>
  <c r="K106" i="1"/>
  <c r="F32" i="7"/>
  <c r="E7" i="7"/>
  <c r="F140" i="1"/>
  <c r="F141" i="1" s="1"/>
  <c r="K132" i="1"/>
  <c r="F59" i="7" s="1"/>
  <c r="K130" i="1"/>
  <c r="E14" i="7" s="1"/>
  <c r="K128" i="1"/>
  <c r="E13" i="7" s="1"/>
  <c r="K126" i="1"/>
  <c r="F39" i="7" s="1"/>
  <c r="K123" i="1"/>
  <c r="H12" i="1" s="1"/>
  <c r="K117" i="1"/>
  <c r="F54" i="7" s="1"/>
  <c r="K110" i="1"/>
  <c r="E10" i="7" s="1"/>
  <c r="K102" i="1"/>
  <c r="E33" i="7" s="1"/>
  <c r="K124" i="1"/>
  <c r="K122" i="1"/>
  <c r="E34" i="7" s="1"/>
  <c r="K120" i="1"/>
  <c r="K115" i="1"/>
  <c r="E52" i="7" s="1"/>
  <c r="K111" i="1"/>
  <c r="K108" i="1"/>
  <c r="E43" i="7" s="1"/>
  <c r="K104" i="1"/>
  <c r="K99" i="1"/>
  <c r="F30" i="7" s="1"/>
  <c r="K94" i="1"/>
  <c r="E23" i="7" s="1"/>
  <c r="K82" i="1"/>
  <c r="F15" i="7" s="1"/>
  <c r="F35" i="7"/>
  <c r="E36" i="7"/>
  <c r="G56" i="1"/>
  <c r="E22" i="7"/>
  <c r="F57" i="1"/>
  <c r="G57" i="1"/>
  <c r="F58" i="1"/>
  <c r="G58" i="1"/>
  <c r="F47" i="7"/>
  <c r="E44" i="7"/>
  <c r="F7" i="7"/>
  <c r="E37" i="7"/>
  <c r="F49" i="7"/>
  <c r="F28" i="7"/>
  <c r="E42" i="7"/>
  <c r="E25" i="7"/>
  <c r="E31" i="7"/>
  <c r="F20" i="7"/>
  <c r="E20" i="7"/>
  <c r="E57" i="7"/>
  <c r="F57" i="7"/>
  <c r="F11" i="7"/>
  <c r="E50" i="7"/>
  <c r="F38" i="7"/>
  <c r="E41" i="7"/>
  <c r="F41" i="7"/>
  <c r="H16" i="1"/>
  <c r="E16" i="1" s="1"/>
  <c r="E63" i="2" s="1"/>
  <c r="F12" i="7"/>
  <c r="E12" i="7"/>
  <c r="F33" i="7"/>
  <c r="F14" i="7"/>
  <c r="H14" i="1"/>
  <c r="F10" i="7"/>
  <c r="F8" i="7"/>
  <c r="H17" i="1"/>
  <c r="H64" i="2" s="1"/>
  <c r="F13" i="7"/>
  <c r="E59" i="7"/>
  <c r="F23" i="7"/>
  <c r="K119" i="1"/>
  <c r="F17" i="7" s="1"/>
  <c r="F29" i="7"/>
  <c r="E29" i="7"/>
  <c r="E45" i="7"/>
  <c r="F45" i="7"/>
  <c r="E26" i="7"/>
  <c r="F26" i="7"/>
  <c r="H13" i="1"/>
  <c r="E13" i="1" s="1"/>
  <c r="E60" i="2" s="1"/>
  <c r="F9" i="7"/>
  <c r="E9" i="7"/>
  <c r="H19" i="1"/>
  <c r="H66" i="2" s="1"/>
  <c r="F52" i="7"/>
  <c r="H63" i="2"/>
  <c r="H61" i="2"/>
  <c r="E14" i="1"/>
  <c r="E61" i="2" s="1"/>
  <c r="E19" i="1"/>
  <c r="E66" i="2" s="1"/>
  <c r="H60" i="2"/>
  <c r="D27" i="1"/>
  <c r="E8" i="7"/>
  <c r="F28" i="1" l="1"/>
  <c r="D28" i="1"/>
  <c r="F41" i="1"/>
  <c r="G29" i="1"/>
  <c r="H147" i="1"/>
  <c r="H148" i="1" s="1"/>
  <c r="E30" i="7"/>
  <c r="E39" i="7"/>
  <c r="E24" i="7"/>
  <c r="E16" i="7"/>
  <c r="F16" i="7"/>
  <c r="E56" i="7"/>
  <c r="D153" i="1"/>
  <c r="D154" i="1" s="1"/>
  <c r="D147" i="1"/>
  <c r="K114" i="1"/>
  <c r="F51" i="7" s="1"/>
  <c r="H62" i="2"/>
  <c r="E15" i="1"/>
  <c r="E62" i="2" s="1"/>
  <c r="E17" i="1"/>
  <c r="E64" i="2" s="1"/>
  <c r="F34" i="7"/>
  <c r="F43" i="7"/>
  <c r="E15" i="7"/>
  <c r="H18" i="1"/>
  <c r="E54" i="7"/>
  <c r="F27" i="7"/>
  <c r="E11" i="7"/>
  <c r="E53" i="7"/>
  <c r="F58" i="7"/>
  <c r="E46" i="7"/>
  <c r="E21" i="7"/>
  <c r="F27" i="1"/>
  <c r="F55" i="7"/>
  <c r="F60" i="7"/>
  <c r="F48" i="7"/>
  <c r="E40" i="7"/>
  <c r="E12" i="1"/>
  <c r="E59" i="2" s="1"/>
  <c r="H59" i="2"/>
  <c r="E11" i="1"/>
  <c r="E58" i="2" s="1"/>
  <c r="H58" i="2"/>
  <c r="D148" i="1"/>
  <c r="D163" i="1"/>
  <c r="E18" i="7"/>
  <c r="F29" i="1"/>
  <c r="D41" i="1"/>
  <c r="F18" i="7"/>
  <c r="H67" i="2"/>
  <c r="E20" i="1"/>
  <c r="E67" i="2" s="1"/>
  <c r="E17" i="7"/>
  <c r="D29" i="1" l="1"/>
  <c r="G30" i="1"/>
  <c r="F42" i="1"/>
  <c r="D42" i="1"/>
  <c r="E51" i="7"/>
  <c r="E18" i="1"/>
  <c r="E65" i="2" s="1"/>
  <c r="H65" i="2"/>
  <c r="D30" i="1" l="1"/>
  <c r="F43" i="1"/>
  <c r="F30" i="1"/>
  <c r="G31" i="1"/>
  <c r="D43" i="1"/>
  <c r="D31" i="1" l="1"/>
  <c r="F44" i="1"/>
  <c r="D44" i="1"/>
  <c r="F31" i="1"/>
  <c r="G32" i="1"/>
  <c r="D32" i="1" l="1"/>
  <c r="F32" i="1"/>
  <c r="F45" i="1"/>
  <c r="D45" i="1"/>
  <c r="G33" i="1"/>
  <c r="F33" i="1" l="1"/>
  <c r="D46" i="1"/>
  <c r="F46" i="1" s="1"/>
  <c r="D33" i="1"/>
  <c r="G34" i="1"/>
  <c r="F47" i="1" l="1"/>
  <c r="D47" i="1"/>
  <c r="F34" i="1"/>
  <c r="D34" i="1"/>
  <c r="G35" i="1"/>
  <c r="D35" i="1" l="1"/>
  <c r="F48" i="1"/>
  <c r="D48" i="1"/>
  <c r="F35" i="1"/>
  <c r="G36" i="1"/>
  <c r="F53" i="1"/>
  <c r="G53" i="1" s="1"/>
  <c r="D36" i="1" l="1"/>
  <c r="D49" i="1"/>
  <c r="F36" i="1"/>
  <c r="F49" i="1"/>
  <c r="H21" i="1"/>
  <c r="H68" i="2" s="1"/>
  <c r="F55" i="1" l="1"/>
  <c r="G55" i="1"/>
  <c r="H23" i="1" s="1"/>
  <c r="H70" i="2" s="1"/>
  <c r="G23" i="1"/>
  <c r="G70" i="2" s="1"/>
</calcChain>
</file>

<file path=xl/sharedStrings.xml><?xml version="1.0" encoding="utf-8"?>
<sst xmlns="http://schemas.openxmlformats.org/spreadsheetml/2006/main" count="698" uniqueCount="369">
  <si>
    <t>References</t>
  </si>
  <si>
    <t>How to use this calculator:</t>
  </si>
  <si>
    <t>Output summary:</t>
  </si>
  <si>
    <t>Other processes:</t>
  </si>
  <si>
    <t>Before you start make sure you have:</t>
  </si>
  <si>
    <t>CAS #</t>
  </si>
  <si>
    <t>U</t>
  </si>
  <si>
    <t>Machine Type</t>
  </si>
  <si>
    <t>Default Number of Filters</t>
  </si>
  <si>
    <t>Number of Filters Disposed</t>
  </si>
  <si>
    <t>Rating</t>
  </si>
  <si>
    <t>http://www.arb.ca.gov/toxics/dryclean/finaldrycleantechreport.pdf</t>
  </si>
  <si>
    <t>Quantity Released (kg/yr)</t>
  </si>
  <si>
    <t>Density (lbs/US gallon)</t>
  </si>
  <si>
    <t>Quantity Used (kg/yr)</t>
  </si>
  <si>
    <t>127-18-4</t>
  </si>
  <si>
    <t>Tetrachloroethylene (Perchloroethylene)</t>
  </si>
  <si>
    <t>US Gallon</t>
  </si>
  <si>
    <t>Converted</t>
  </si>
  <si>
    <t>Secondary machines utilize additional controls, such as carbon adsorbers.  Secondary machines may be referred to as fourth or fifth generation.</t>
  </si>
  <si>
    <t>Primary machines use refrigerated condensation. Primary machines are often referred to as third generation.</t>
  </si>
  <si>
    <t>Please complete the INPUT tables below</t>
  </si>
  <si>
    <t xml:space="preserve">Select Unit </t>
  </si>
  <si>
    <t>Litre</t>
  </si>
  <si>
    <t>ChemTRAC Priority Substances</t>
  </si>
  <si>
    <t>OUTPUT SUMMARY (Only ChemTRAC priority substances)</t>
  </si>
  <si>
    <t>This page provides all the reference information for the emission factors and assumptions used in the Calculations spreadsheet. Click on the links below to view the source documents.</t>
  </si>
  <si>
    <t>Converted machines are those that have been Converted from vented to closed-loop system</t>
  </si>
  <si>
    <t xml:space="preserve">Note: </t>
  </si>
  <si>
    <t>The number of filters used in the calendar year.</t>
  </si>
  <si>
    <r>
      <t>Note</t>
    </r>
    <r>
      <rPr>
        <i/>
        <sz val="12"/>
        <rFont val="Times New Roman"/>
        <family val="1"/>
      </rPr>
      <t>: some of these may not apply to your facility</t>
    </r>
  </si>
  <si>
    <t>Copyright (C) 2010, City of Toronto</t>
  </si>
  <si>
    <t>This tool is provided solely as an aid, and the City of Toronto makes no representation or warranty as to its applicability to your facility or to your obligation to comply with the Environmental Reporting and Disclosure Bylaw (Municipal Code Chapter 423). It is the responsibility of each facility owner or operator to take the necessary steps to ensure compliance with the bylaw.</t>
  </si>
  <si>
    <r>
      <t xml:space="preserve">Please complete ONLY A </t>
    </r>
    <r>
      <rPr>
        <b/>
        <sz val="12"/>
        <color indexed="10"/>
        <rFont val="Times New Roman"/>
        <family val="1"/>
      </rPr>
      <t xml:space="preserve">or </t>
    </r>
    <r>
      <rPr>
        <b/>
        <sz val="12"/>
        <color indexed="8"/>
        <rFont val="Times New Roman"/>
        <family val="1"/>
      </rPr>
      <t>B</t>
    </r>
  </si>
  <si>
    <r>
      <t>A)</t>
    </r>
    <r>
      <rPr>
        <sz val="12"/>
        <color indexed="8"/>
        <rFont val="Times New Roman"/>
        <family val="1"/>
      </rPr>
      <t xml:space="preserve"> the quantity of natural gas (NG)</t>
    </r>
  </si>
  <si>
    <t>Quantity of natural gas consumed:</t>
  </si>
  <si>
    <t>OR</t>
  </si>
  <si>
    <r>
      <t>B)</t>
    </r>
    <r>
      <rPr>
        <sz val="12"/>
        <rFont val="Times New Roman"/>
        <family val="1"/>
      </rPr>
      <t xml:space="preserve"> thermal input and operating schedule</t>
    </r>
  </si>
  <si>
    <t>Total maximum thermal input for all equipment:</t>
  </si>
  <si>
    <t>Operating schedule:</t>
  </si>
  <si>
    <t>hours/day</t>
  </si>
  <si>
    <t>days/week</t>
  </si>
  <si>
    <t>weeks/year</t>
  </si>
  <si>
    <t>Total amount of liquid laundry detergent used:</t>
  </si>
  <si>
    <t>Total amount of liquid fabric softener used:</t>
  </si>
  <si>
    <t>Is used waste water treated onsite?</t>
  </si>
  <si>
    <t>Benzene</t>
  </si>
  <si>
    <t>71-43-2</t>
  </si>
  <si>
    <t>Cadmium</t>
  </si>
  <si>
    <t>7440-43-9</t>
  </si>
  <si>
    <t>Chromium (non-hexavalent)</t>
  </si>
  <si>
    <t>n/a</t>
  </si>
  <si>
    <t>Formaldehyde</t>
  </si>
  <si>
    <t>50-00-0</t>
  </si>
  <si>
    <t>Lead</t>
  </si>
  <si>
    <t>7439-92-1</t>
  </si>
  <si>
    <t>Manganese</t>
  </si>
  <si>
    <t>7439-96-5</t>
  </si>
  <si>
    <t>Mercury</t>
  </si>
  <si>
    <t>7439-97-6</t>
  </si>
  <si>
    <t>Nickel</t>
  </si>
  <si>
    <t>7440-02-0</t>
  </si>
  <si>
    <t>Nitrogen Oxides</t>
  </si>
  <si>
    <t>11104-93-1</t>
  </si>
  <si>
    <t>Particulate Matter (PM2.5)</t>
  </si>
  <si>
    <t>Total PAHs</t>
  </si>
  <si>
    <t>VOC</t>
  </si>
  <si>
    <t>n/a - not applicable</t>
  </si>
  <si>
    <t>Summary of Calculations</t>
  </si>
  <si>
    <t>This page provides a summary of the estimated quantities of all ChemTRAC priority substances used and/or released.</t>
  </si>
  <si>
    <t>Other Substances</t>
  </si>
  <si>
    <t>2-Methylnaphthalene</t>
  </si>
  <si>
    <t xml:space="preserve">91-57-6 </t>
  </si>
  <si>
    <t>3-Methylchloranthrene</t>
  </si>
  <si>
    <t>56-49-5</t>
  </si>
  <si>
    <t>7,12-Dimethylbenz(a)anthracene</t>
  </si>
  <si>
    <t xml:space="preserve">57-97-6 </t>
  </si>
  <si>
    <t>Acenaphthene</t>
  </si>
  <si>
    <t>83-32-9</t>
  </si>
  <si>
    <t>Acenaphthylene</t>
  </si>
  <si>
    <t>208-96-8</t>
  </si>
  <si>
    <t>Anthracene</t>
  </si>
  <si>
    <t>120-12-7</t>
  </si>
  <si>
    <t>Arsenic</t>
  </si>
  <si>
    <t>7440-38-8</t>
  </si>
  <si>
    <t>Barium</t>
  </si>
  <si>
    <t>7440-39-3</t>
  </si>
  <si>
    <t>Benzo(a)anthracene</t>
  </si>
  <si>
    <t>56-55-3</t>
  </si>
  <si>
    <t>Benzo(a)phenanthrene</t>
  </si>
  <si>
    <t xml:space="preserve">218-01-9 </t>
  </si>
  <si>
    <t>Benzo(a)pyrene</t>
  </si>
  <si>
    <t>50-32-8</t>
  </si>
  <si>
    <t>Benzo(b)fluoranthene</t>
  </si>
  <si>
    <t>205-99-2</t>
  </si>
  <si>
    <t>Benzo(g,h,I)perylene</t>
  </si>
  <si>
    <t>191-24-2</t>
  </si>
  <si>
    <t>Benzo(j)fluoranthene</t>
  </si>
  <si>
    <t>205-82-3</t>
  </si>
  <si>
    <t>Beryllium</t>
  </si>
  <si>
    <t>7440-41-7</t>
  </si>
  <si>
    <t>Butane</t>
  </si>
  <si>
    <t>106-97-8</t>
  </si>
  <si>
    <t>Carbon Dioxide</t>
  </si>
  <si>
    <t>124-38-9</t>
  </si>
  <si>
    <t>Carbon Monoxide</t>
  </si>
  <si>
    <t>630-08-0</t>
  </si>
  <si>
    <t>Cobalt</t>
  </si>
  <si>
    <t>7440-48-4</t>
  </si>
  <si>
    <t>Copper</t>
  </si>
  <si>
    <t>7440-50-8</t>
  </si>
  <si>
    <t>Dibenzo(a,h)anthracene</t>
  </si>
  <si>
    <t>53-70-3</t>
  </si>
  <si>
    <t>Dichlorobenzene</t>
  </si>
  <si>
    <t xml:space="preserve">25321-22-6 </t>
  </si>
  <si>
    <t>Ethane</t>
  </si>
  <si>
    <t xml:space="preserve">74-84-0 </t>
  </si>
  <si>
    <t>Fluoranthene</t>
  </si>
  <si>
    <t>206-44-0</t>
  </si>
  <si>
    <t>Fluorene</t>
  </si>
  <si>
    <t>86-73-7</t>
  </si>
  <si>
    <t>Hexane</t>
  </si>
  <si>
    <t>110-54-3</t>
  </si>
  <si>
    <t>Indeno(1,2,3-cd)pyrene</t>
  </si>
  <si>
    <t>193-39-5</t>
  </si>
  <si>
    <t>Methane</t>
  </si>
  <si>
    <t>74-82-8</t>
  </si>
  <si>
    <t>Molybdenum</t>
  </si>
  <si>
    <t>7439-98-7</t>
  </si>
  <si>
    <t>Naphthalene</t>
  </si>
  <si>
    <t>91-20-3</t>
  </si>
  <si>
    <t>Nitrous Oxide</t>
  </si>
  <si>
    <t>10024-97-2</t>
  </si>
  <si>
    <t>Pentane</t>
  </si>
  <si>
    <t>109-66-0</t>
  </si>
  <si>
    <t>Phenanthrene</t>
  </si>
  <si>
    <t>85-01-8</t>
  </si>
  <si>
    <t>Propane</t>
  </si>
  <si>
    <t>74-98-6</t>
  </si>
  <si>
    <t>Pyrene</t>
  </si>
  <si>
    <t>129-00-0</t>
  </si>
  <si>
    <t>Selenium</t>
  </si>
  <si>
    <t>7782-49-2</t>
  </si>
  <si>
    <t>Sulphur Dioxide</t>
  </si>
  <si>
    <t>7446-09-5</t>
  </si>
  <si>
    <t>TOC</t>
  </si>
  <si>
    <t>Toluene</t>
  </si>
  <si>
    <t>108-88-3</t>
  </si>
  <si>
    <t>Vanadium</t>
  </si>
  <si>
    <t>7440-62-2</t>
  </si>
  <si>
    <t>Zinc</t>
  </si>
  <si>
    <t>7440-66-6</t>
  </si>
  <si>
    <t>Consumption :</t>
  </si>
  <si>
    <r>
      <t>m</t>
    </r>
    <r>
      <rPr>
        <vertAlign val="superscript"/>
        <sz val="10"/>
        <rFont val="Times New Roman"/>
        <family val="1"/>
      </rPr>
      <t>3</t>
    </r>
    <r>
      <rPr>
        <sz val="10"/>
        <rFont val="Times New Roman"/>
        <family val="1"/>
      </rPr>
      <t>/yr</t>
    </r>
  </si>
  <si>
    <t>BTU/h</t>
  </si>
  <si>
    <r>
      <t>ft</t>
    </r>
    <r>
      <rPr>
        <vertAlign val="superscript"/>
        <sz val="10"/>
        <rFont val="Times New Roman"/>
        <family val="1"/>
      </rPr>
      <t>3</t>
    </r>
    <r>
      <rPr>
        <sz val="10"/>
        <rFont val="Times New Roman"/>
        <family val="1"/>
      </rPr>
      <t>/yr</t>
    </r>
  </si>
  <si>
    <t>Emission Factor</t>
  </si>
  <si>
    <t>Emission</t>
  </si>
  <si>
    <t>Data Quality</t>
  </si>
  <si>
    <r>
      <t>(lb/1000000 ft</t>
    </r>
    <r>
      <rPr>
        <b/>
        <vertAlign val="superscript"/>
        <sz val="10"/>
        <rFont val="Times New Roman"/>
        <family val="1"/>
      </rPr>
      <t>3</t>
    </r>
    <r>
      <rPr>
        <b/>
        <sz val="10"/>
        <rFont val="Times New Roman"/>
        <family val="1"/>
      </rPr>
      <t>)</t>
    </r>
  </si>
  <si>
    <t>Rate</t>
  </si>
  <si>
    <t>Contaminant</t>
  </si>
  <si>
    <t>Uncontrolled (None)</t>
  </si>
  <si>
    <t>Low NOx</t>
  </si>
  <si>
    <t>Low NOx Recirc.</t>
  </si>
  <si>
    <t>(kg/yr)</t>
  </si>
  <si>
    <t>Comments</t>
  </si>
  <si>
    <t>A</t>
  </si>
  <si>
    <t>B</t>
  </si>
  <si>
    <t>E</t>
  </si>
  <si>
    <t>D</t>
  </si>
  <si>
    <t>C</t>
  </si>
  <si>
    <t>&lt;</t>
  </si>
  <si>
    <t>PAH</t>
  </si>
  <si>
    <t>Emission Factors from USEPA AP-42, "Compilation of Air Pollution Emission Factors", Section 1.4, 1998</t>
  </si>
  <si>
    <t>For Boilers &lt; 100MMBtu/hour</t>
  </si>
  <si>
    <t>Sample Calculations:</t>
  </si>
  <si>
    <t xml:space="preserve"> Uncontrolled NOx Emission Rate =</t>
  </si>
  <si>
    <r>
      <t>Consumption (ft</t>
    </r>
    <r>
      <rPr>
        <vertAlign val="superscript"/>
        <sz val="10"/>
        <color indexed="8"/>
        <rFont val="Times New Roman"/>
        <family val="1"/>
      </rPr>
      <t>3</t>
    </r>
    <r>
      <rPr>
        <sz val="10"/>
        <color indexed="8"/>
        <rFont val="Times New Roman"/>
        <family val="1"/>
      </rPr>
      <t>/yr) X Emission Factor (lb/10</t>
    </r>
    <r>
      <rPr>
        <vertAlign val="superscript"/>
        <sz val="10"/>
        <color indexed="8"/>
        <rFont val="Times New Roman"/>
        <family val="1"/>
      </rPr>
      <t>6</t>
    </r>
    <r>
      <rPr>
        <sz val="10"/>
        <color indexed="8"/>
        <rFont val="Times New Roman"/>
        <family val="1"/>
      </rPr>
      <t xml:space="preserve"> ft</t>
    </r>
    <r>
      <rPr>
        <vertAlign val="superscript"/>
        <sz val="10"/>
        <color indexed="8"/>
        <rFont val="Times New Roman"/>
        <family val="1"/>
      </rPr>
      <t>3</t>
    </r>
    <r>
      <rPr>
        <sz val="10"/>
        <color indexed="8"/>
        <rFont val="Times New Roman"/>
        <family val="1"/>
      </rPr>
      <t>) X 0.4536 kg/lb</t>
    </r>
  </si>
  <si>
    <t>=</t>
  </si>
  <si>
    <r>
      <t>ft</t>
    </r>
    <r>
      <rPr>
        <vertAlign val="superscript"/>
        <sz val="10"/>
        <color indexed="8"/>
        <rFont val="Times New Roman"/>
        <family val="1"/>
      </rPr>
      <t>3</t>
    </r>
    <r>
      <rPr>
        <sz val="10"/>
        <color indexed="8"/>
        <rFont val="Times New Roman"/>
        <family val="1"/>
      </rPr>
      <t>/yr X 100 lb/10</t>
    </r>
    <r>
      <rPr>
        <vertAlign val="superscript"/>
        <sz val="10"/>
        <color indexed="8"/>
        <rFont val="Times New Roman"/>
        <family val="1"/>
      </rPr>
      <t>6</t>
    </r>
    <r>
      <rPr>
        <sz val="10"/>
        <color indexed="8"/>
        <rFont val="Times New Roman"/>
        <family val="1"/>
      </rPr>
      <t xml:space="preserve"> ft</t>
    </r>
    <r>
      <rPr>
        <vertAlign val="superscript"/>
        <sz val="10"/>
        <color indexed="8"/>
        <rFont val="Times New Roman"/>
        <family val="1"/>
      </rPr>
      <t>3</t>
    </r>
    <r>
      <rPr>
        <sz val="10"/>
        <color indexed="8"/>
        <rFont val="Times New Roman"/>
        <family val="1"/>
      </rPr>
      <t xml:space="preserve"> X 0.4536 kg/lb</t>
    </r>
  </si>
  <si>
    <t xml:space="preserve"> NOx Emission Rate =</t>
  </si>
  <si>
    <t>Total liquid detergent used =</t>
  </si>
  <si>
    <t>Average VOC content =</t>
  </si>
  <si>
    <t>% (vol)</t>
  </si>
  <si>
    <t>Average density =</t>
  </si>
  <si>
    <t>kg/L</t>
  </si>
  <si>
    <t>Total VOCs used =</t>
  </si>
  <si>
    <t>kg/yr</t>
  </si>
  <si>
    <t>Total VOCs released =</t>
  </si>
  <si>
    <t>Total liquid softener used =</t>
  </si>
  <si>
    <t>VOCs used in detergent =</t>
  </si>
  <si>
    <t>VOCs released in detergent =</t>
  </si>
  <si>
    <t>VOCs used X % released during normal usage</t>
  </si>
  <si>
    <t>X</t>
  </si>
  <si>
    <t>Internal use only</t>
  </si>
  <si>
    <t>Control</t>
  </si>
  <si>
    <t>Input</t>
  </si>
  <si>
    <t>Liquid Detergent</t>
  </si>
  <si>
    <t>Liquid Softener</t>
  </si>
  <si>
    <t>WW Treatment</t>
  </si>
  <si>
    <t>Select</t>
  </si>
  <si>
    <t>Select units</t>
  </si>
  <si>
    <t>None (Uncontrolled)</t>
  </si>
  <si>
    <t>cubic metres</t>
  </si>
  <si>
    <t>litres</t>
  </si>
  <si>
    <t>Yes</t>
  </si>
  <si>
    <t>Low NOx Burner</t>
  </si>
  <si>
    <t>cubic feet</t>
  </si>
  <si>
    <t>gallons</t>
  </si>
  <si>
    <t>No</t>
  </si>
  <si>
    <t>Low NOx Burner and Recirculated Flue Gas</t>
  </si>
  <si>
    <t>lbs</t>
  </si>
  <si>
    <t>kg</t>
  </si>
  <si>
    <t>grams</t>
  </si>
  <si>
    <t>ounces</t>
  </si>
  <si>
    <t>Natural gas-fired equipment:</t>
  </si>
  <si>
    <r>
      <rPr>
        <b/>
        <sz val="12"/>
        <color indexed="8"/>
        <rFont val="Times New Roman"/>
        <family val="1"/>
      </rPr>
      <t xml:space="preserve">    </t>
    </r>
    <r>
      <rPr>
        <sz val="12"/>
        <color indexed="8"/>
        <rFont val="Times New Roman"/>
        <family val="1"/>
      </rPr>
      <t>Enter the total combined maximum thermal input for all natural-gas fired equipment &amp; operating schedule</t>
    </r>
  </si>
  <si>
    <t>Products used:</t>
  </si>
  <si>
    <t>The type of emissions control equipment installed on natural gas-fired burners (if any)</t>
  </si>
  <si>
    <r>
      <t xml:space="preserve">The quantity of natural gas used during the reporting year (in cubic metres) </t>
    </r>
    <r>
      <rPr>
        <b/>
        <sz val="12"/>
        <color indexed="10"/>
        <rFont val="Times New Roman"/>
        <family val="1"/>
      </rPr>
      <t>OR</t>
    </r>
  </si>
  <si>
    <r>
      <t xml:space="preserve">The total combined maximum thermal input for all natural gas-fired equipment in (BTU/h) </t>
    </r>
    <r>
      <rPr>
        <b/>
        <sz val="12"/>
        <color indexed="10"/>
        <rFont val="Times New Roman"/>
        <family val="1"/>
      </rPr>
      <t>AND</t>
    </r>
  </si>
  <si>
    <t>The operating schedule for all natural gas-fired equipment during the reporting year</t>
  </si>
  <si>
    <t>The quantity of liquid detergent used</t>
  </si>
  <si>
    <t>The quantity of liquid fabric softener used</t>
  </si>
  <si>
    <t>Determine whether or not wastewater is treated onsite</t>
  </si>
  <si>
    <r>
      <rPr>
        <b/>
        <i/>
        <sz val="12"/>
        <rFont val="Times New Roman"/>
        <family val="1"/>
      </rPr>
      <t>Note:</t>
    </r>
    <r>
      <rPr>
        <i/>
        <sz val="12"/>
        <rFont val="Times New Roman"/>
        <family val="1"/>
      </rPr>
      <t xml:space="preserve"> some of these may not apply to your facility</t>
    </r>
  </si>
  <si>
    <t>http://spartanchemical.com/web/webhome.nsf</t>
  </si>
  <si>
    <t>Spartan Chemical Company</t>
  </si>
  <si>
    <t>http://www.dharmatrading.com/</t>
  </si>
  <si>
    <t>Dharma Trading Company</t>
  </si>
  <si>
    <t>http://www.hcronline.com/</t>
  </si>
  <si>
    <t>Harvard Chemical Research</t>
  </si>
  <si>
    <t>http://www.unitedlabsinc.com/canada/index.asp?nodeid=id4</t>
  </si>
  <si>
    <t>United Laboratories of Canada</t>
  </si>
  <si>
    <t>http://www.cleaningproductsworld.com/</t>
  </si>
  <si>
    <t xml:space="preserve">Cleaning Products World </t>
  </si>
  <si>
    <t>http://www.benmanind.com/</t>
  </si>
  <si>
    <t>Benman Industries Inc.</t>
  </si>
  <si>
    <t>http://www.kikcorp.com/</t>
  </si>
  <si>
    <t>KIK Custom Products</t>
  </si>
  <si>
    <t>http://www.abccompounding.com/abc/</t>
  </si>
  <si>
    <t>ABC Compounding</t>
  </si>
  <si>
    <t>Average VOC content for detergents and fabric softeners were estimated using MSDSs from:</t>
  </si>
  <si>
    <t>http://www.aciscience.org/docs/Cleaning_Product_Air_Emissions_from_WWTPs_-_Exec_Summ.pdf</t>
  </si>
  <si>
    <t>http://www.epa.gov/ttn/chief/ap42/ch01/final/c01s04.pdf</t>
  </si>
  <si>
    <t>Please Select</t>
  </si>
  <si>
    <t>Calculation Tool for</t>
  </si>
  <si>
    <t xml:space="preserve">This table gives you the estimated quantity of ChemTRAC priority substances this process manufactured, processed, otherwise used and released for the reporting year. </t>
  </si>
  <si>
    <r>
      <rPr>
        <sz val="12"/>
        <rFont val="Times New Roman"/>
        <family val="1"/>
      </rPr>
      <t>If your facility has other activities or sources that MPO or release priority substances (chemicals), then you need to calculate the amounts of chemicals for these activities as well. Please go to  the</t>
    </r>
    <r>
      <rPr>
        <u/>
        <sz val="12"/>
        <color indexed="12"/>
        <rFont val="Times New Roman"/>
        <family val="1"/>
      </rPr>
      <t xml:space="preserve"> ChemTRAC website </t>
    </r>
    <r>
      <rPr>
        <sz val="12"/>
        <rFont val="Times New Roman"/>
        <family val="1"/>
      </rPr>
      <t>for other calculators and more information.</t>
    </r>
  </si>
  <si>
    <t>Total MPO and Releases:</t>
  </si>
  <si>
    <t>Manufactured</t>
  </si>
  <si>
    <t>Processed</t>
  </si>
  <si>
    <r>
      <t>Manufactured</t>
    </r>
    <r>
      <rPr>
        <b/>
        <vertAlign val="superscript"/>
        <sz val="12"/>
        <color indexed="8"/>
        <rFont val="Times New Roman"/>
        <family val="1"/>
      </rPr>
      <t>1</t>
    </r>
  </si>
  <si>
    <r>
      <t>Processed</t>
    </r>
    <r>
      <rPr>
        <b/>
        <vertAlign val="superscript"/>
        <sz val="12"/>
        <color indexed="8"/>
        <rFont val="Times New Roman"/>
        <family val="1"/>
      </rPr>
      <t>1</t>
    </r>
  </si>
  <si>
    <r>
      <t>Otherwise Used</t>
    </r>
    <r>
      <rPr>
        <b/>
        <vertAlign val="superscript"/>
        <sz val="12"/>
        <color indexed="8"/>
        <rFont val="Times New Roman"/>
        <family val="1"/>
      </rPr>
      <t>1</t>
    </r>
  </si>
  <si>
    <r>
      <t>Released to Air</t>
    </r>
    <r>
      <rPr>
        <b/>
        <vertAlign val="superscript"/>
        <sz val="12"/>
        <color indexed="8"/>
        <rFont val="Times New Roman"/>
        <family val="1"/>
      </rPr>
      <t>1</t>
    </r>
  </si>
  <si>
    <t>Cadmium, and its compounds</t>
  </si>
  <si>
    <t>Chromium (non-hexavalent), and its compounds</t>
  </si>
  <si>
    <t>Lead, and its compounds</t>
  </si>
  <si>
    <t>Mercury, and its compounds</t>
  </si>
  <si>
    <t>Manganese, and its compounds</t>
  </si>
  <si>
    <t>Nickel, and its compounds</t>
  </si>
  <si>
    <t>Nitrogen Oxides (NOx)</t>
  </si>
  <si>
    <t>Volatile Organic Compounds (VOCs)</t>
  </si>
  <si>
    <r>
      <rPr>
        <b/>
        <sz val="12"/>
        <rFont val="Times New Roman"/>
        <family val="1"/>
      </rPr>
      <t xml:space="preserve">Manufacture </t>
    </r>
    <r>
      <rPr>
        <sz val="12"/>
        <rFont val="Times New Roman"/>
        <family val="1"/>
      </rPr>
      <t xml:space="preserve">- </t>
    </r>
    <r>
      <rPr>
        <sz val="11"/>
        <rFont val="Times New Roman"/>
        <family val="1"/>
      </rPr>
      <t>To produce, prepare or compound a priority substance and includes the conincidental production of a priority.substance as a by-product.</t>
    </r>
  </si>
  <si>
    <r>
      <rPr>
        <b/>
        <sz val="12"/>
        <rFont val="Times New Roman"/>
        <family val="1"/>
      </rPr>
      <t>Process</t>
    </r>
    <r>
      <rPr>
        <sz val="12"/>
        <rFont val="Times New Roman"/>
        <family val="1"/>
      </rPr>
      <t xml:space="preserve"> - </t>
    </r>
    <r>
      <rPr>
        <sz val="11"/>
        <rFont val="Times New Roman"/>
        <family val="1"/>
      </rPr>
      <t>The preparation of a priority substance, after its manufacture, for commercial distribution and includes the preparation of a substance in the same physical state or chemical form as that received by the facility, or preparation which produces a change in physical state or chemical form.</t>
    </r>
  </si>
  <si>
    <r>
      <rPr>
        <b/>
        <sz val="12"/>
        <rFont val="Times New Roman"/>
        <family val="1"/>
      </rPr>
      <t>Otherwise Use</t>
    </r>
    <r>
      <rPr>
        <sz val="12"/>
        <rFont val="Times New Roman"/>
        <family val="1"/>
      </rPr>
      <t xml:space="preserve"> - </t>
    </r>
    <r>
      <rPr>
        <sz val="11"/>
        <rFont val="Times New Roman"/>
        <family val="1"/>
      </rPr>
      <t>Any use, disposal or release of a priority substance at a facility that does not fall under the definitions of "manufacture" or "process." This includes the use of the priority substance as a chemical processing aid, manufacturing aid or some other use.</t>
    </r>
  </si>
  <si>
    <r>
      <rPr>
        <b/>
        <sz val="12"/>
        <rFont val="Times New Roman"/>
        <family val="1"/>
      </rPr>
      <t xml:space="preserve">Release </t>
    </r>
    <r>
      <rPr>
        <sz val="12"/>
        <rFont val="Times New Roman"/>
        <family val="1"/>
      </rPr>
      <t>-</t>
    </r>
    <r>
      <rPr>
        <sz val="11"/>
        <rFont val="Times New Roman"/>
        <family val="1"/>
      </rPr>
      <t xml:space="preserve"> The emission or discharge of a priority substance, whether intentional, accidental or coincidental, from a facility into the environment.</t>
    </r>
  </si>
  <si>
    <t>Quantity (kg/yr)</t>
  </si>
  <si>
    <t>ChemTRAC Priority Substance</t>
  </si>
  <si>
    <t>Otherwise Used</t>
  </si>
  <si>
    <t>Released to Air</t>
  </si>
  <si>
    <r>
      <rPr>
        <b/>
        <sz val="12"/>
        <color indexed="8"/>
        <rFont val="Times New Roman"/>
        <family val="1"/>
      </rPr>
      <t>1.</t>
    </r>
    <r>
      <rPr>
        <sz val="12"/>
        <color indexed="8"/>
        <rFont val="Times New Roman"/>
        <family val="1"/>
      </rPr>
      <t xml:space="preserve"> Click on the "Input-Output" Tab </t>
    </r>
  </si>
  <si>
    <r>
      <rPr>
        <b/>
        <sz val="12"/>
        <color indexed="8"/>
        <rFont val="Times New Roman"/>
        <family val="1"/>
      </rPr>
      <t>2.</t>
    </r>
    <r>
      <rPr>
        <sz val="12"/>
        <color indexed="8"/>
        <rFont val="Times New Roman"/>
        <family val="1"/>
      </rPr>
      <t xml:space="preserve"> Fill out the appropriate amounts in the yellow boxes</t>
    </r>
  </si>
  <si>
    <r>
      <rPr>
        <b/>
        <sz val="12"/>
        <color indexed="8"/>
        <rFont val="Times New Roman"/>
        <family val="1"/>
      </rPr>
      <t>3.</t>
    </r>
    <r>
      <rPr>
        <sz val="12"/>
        <color indexed="8"/>
        <rFont val="Times New Roman"/>
        <family val="1"/>
      </rPr>
      <t xml:space="preserve"> Scroll down to view the Output Summary</t>
    </r>
  </si>
  <si>
    <r>
      <rPr>
        <b/>
        <sz val="12"/>
        <color indexed="8"/>
        <rFont val="Times New Roman"/>
        <family val="1"/>
      </rPr>
      <t>2.</t>
    </r>
    <r>
      <rPr>
        <sz val="12"/>
        <color indexed="8"/>
        <rFont val="Times New Roman"/>
        <family val="1"/>
      </rPr>
      <t xml:space="preserve"> Select the machine type that best represents your facility's dry cleaning machines. </t>
    </r>
  </si>
  <si>
    <r>
      <rPr>
        <b/>
        <sz val="12"/>
        <color indexed="8"/>
        <rFont val="Times New Roman"/>
        <family val="1"/>
      </rPr>
      <t>3.</t>
    </r>
    <r>
      <rPr>
        <sz val="12"/>
        <color indexed="8"/>
        <rFont val="Times New Roman"/>
        <family val="1"/>
      </rPr>
      <t xml:space="preserve"> Enter the number of filters that were used in the calendar year. If you don't know this value, select a generic number of filters based on the chart under the "Calculations" tab. </t>
    </r>
  </si>
  <si>
    <r>
      <rPr>
        <b/>
        <sz val="12"/>
        <color indexed="8"/>
        <rFont val="Times New Roman"/>
        <family val="1"/>
      </rPr>
      <t xml:space="preserve">4. </t>
    </r>
    <r>
      <rPr>
        <sz val="12"/>
        <color indexed="8"/>
        <rFont val="Times New Roman"/>
        <family val="1"/>
      </rPr>
      <t>Select the type of emission control equipment installed on natural gas-fired burners (if any)</t>
    </r>
  </si>
  <si>
    <r>
      <rPr>
        <b/>
        <sz val="12"/>
        <color indexed="8"/>
        <rFont val="Times New Roman"/>
        <family val="1"/>
      </rPr>
      <t>5</t>
    </r>
    <r>
      <rPr>
        <sz val="12"/>
        <color indexed="8"/>
        <rFont val="Times New Roman"/>
        <family val="1"/>
      </rPr>
      <t xml:space="preserve">. Enter the quantity of natural gas used during the reporting year </t>
    </r>
    <r>
      <rPr>
        <b/>
        <sz val="12"/>
        <color indexed="10"/>
        <rFont val="Times New Roman"/>
        <family val="1"/>
      </rPr>
      <t>OR</t>
    </r>
  </si>
  <si>
    <r>
      <rPr>
        <b/>
        <sz val="12"/>
        <color indexed="8"/>
        <rFont val="Times New Roman"/>
        <family val="1"/>
      </rPr>
      <t>6.</t>
    </r>
    <r>
      <rPr>
        <sz val="12"/>
        <color indexed="8"/>
        <rFont val="Times New Roman"/>
        <family val="1"/>
      </rPr>
      <t xml:space="preserve"> Enter the quantity of liquid detergent used</t>
    </r>
  </si>
  <si>
    <r>
      <rPr>
        <b/>
        <sz val="12"/>
        <color indexed="8"/>
        <rFont val="Times New Roman"/>
        <family val="1"/>
      </rPr>
      <t>7.</t>
    </r>
    <r>
      <rPr>
        <sz val="12"/>
        <color indexed="8"/>
        <rFont val="Times New Roman"/>
        <family val="1"/>
      </rPr>
      <t xml:space="preserve"> Enter the quantity of liquid fabric softener used</t>
    </r>
  </si>
  <si>
    <r>
      <rPr>
        <b/>
        <sz val="12"/>
        <color indexed="8"/>
        <rFont val="Times New Roman"/>
        <family val="1"/>
      </rPr>
      <t xml:space="preserve">8. </t>
    </r>
    <r>
      <rPr>
        <sz val="12"/>
        <color indexed="8"/>
        <rFont val="Times New Roman"/>
        <family val="1"/>
      </rPr>
      <t>Indicate whether wastewater is treated onsite</t>
    </r>
  </si>
  <si>
    <t>Once you have your estimates for activiti(es) or process(es), enter the amounts of MPO and release of each substance from each process into the "Calculation of Totals" calculator (available at www.toronto.ca/chemtrac) to determine if you need to report.</t>
  </si>
  <si>
    <t>The type of machine used in your facility
The amount of perchloroethylene added to the machine in the calendar year</t>
  </si>
  <si>
    <r>
      <t>Definitions</t>
    </r>
    <r>
      <rPr>
        <b/>
        <vertAlign val="superscript"/>
        <sz val="14"/>
        <rFont val="Times New Roman"/>
        <family val="1"/>
      </rPr>
      <t>1</t>
    </r>
  </si>
  <si>
    <r>
      <t xml:space="preserve">This page contains necessary instructions that will help you use this calculator to estimate the amount of priority substances and other chemicals that are manufactured, processed, otherwise used (MPO) and released during </t>
    </r>
    <r>
      <rPr>
        <b/>
        <sz val="12"/>
        <rFont val="Times New Roman"/>
        <family val="1"/>
      </rPr>
      <t>dry cleaning.</t>
    </r>
  </si>
  <si>
    <t>Percentage of Solvent Transferred (%)</t>
  </si>
  <si>
    <t>Mass of Solvent Released (kg)</t>
  </si>
  <si>
    <t>Solvent Type</t>
  </si>
  <si>
    <t>Perc</t>
  </si>
  <si>
    <t>Process Type Code</t>
  </si>
  <si>
    <t xml:space="preserve">Amount of Solvent Used in the Year </t>
  </si>
  <si>
    <t>Solvent per Filter (lbs/filter)</t>
  </si>
  <si>
    <t>Solvent Disposed with Filter (kg)</t>
  </si>
  <si>
    <t>Volume of Solvent Used (US gallon)</t>
  </si>
  <si>
    <t>Mass of Solvent Used (kg)</t>
  </si>
  <si>
    <t>http://www.drycleancoalition.org/download/solvent_table.pdf</t>
  </si>
  <si>
    <t>Versatec (D-2050)</t>
  </si>
  <si>
    <t>Stoddard Solvent</t>
  </si>
  <si>
    <t>Rynex</t>
  </si>
  <si>
    <t>Hydroclene</t>
  </si>
  <si>
    <t>Shell Sol 140 HT</t>
  </si>
  <si>
    <t>Total amount of powder laundry detergent used:</t>
  </si>
  <si>
    <t>Liquid Laundry Detergent</t>
  </si>
  <si>
    <t>Powder Laundry Detergent</t>
  </si>
  <si>
    <t>Powder Detergent</t>
  </si>
  <si>
    <t>http://www.scienceinthebox.com/en_UK/pdf/TS_20035PartI.PDF</t>
  </si>
  <si>
    <t>Mass of Solvent Transferred (kg)</t>
  </si>
  <si>
    <t>DF-2000</t>
  </si>
  <si>
    <t>PureDry</t>
  </si>
  <si>
    <t>Impress</t>
  </si>
  <si>
    <r>
      <t>Drylene</t>
    </r>
    <r>
      <rPr>
        <sz val="12"/>
        <color indexed="8"/>
        <rFont val="Times New Roman"/>
        <family val="1"/>
      </rPr>
      <t xml:space="preserve"> 800</t>
    </r>
  </si>
  <si>
    <r>
      <t>EcoSolv (HC-DCF High Flash</t>
    </r>
    <r>
      <rPr>
        <sz val="12"/>
        <color indexed="8"/>
        <rFont val="Times New Roman"/>
        <family val="1"/>
      </rPr>
      <t>)</t>
    </r>
  </si>
  <si>
    <r>
      <rPr>
        <b/>
        <vertAlign val="superscript"/>
        <sz val="12"/>
        <color indexed="10"/>
        <rFont val="Times New Roman"/>
        <family val="1"/>
      </rPr>
      <t>a</t>
    </r>
    <r>
      <rPr>
        <b/>
        <sz val="12"/>
        <color indexed="10"/>
        <rFont val="Times New Roman"/>
        <family val="1"/>
      </rPr>
      <t xml:space="preserve"> If you use Decamethylcyclopentasiloxane</t>
    </r>
    <r>
      <rPr>
        <b/>
        <sz val="12"/>
        <color indexed="10"/>
        <rFont val="Times New Roman"/>
        <family val="1"/>
      </rPr>
      <t>, this solvent does not contain any of the ChemTRAC priority substances</t>
    </r>
  </si>
  <si>
    <t>c If you do not know the number of filters you have used in the year, please use the generic value from the table to the right. Please note that the number of filters disposed is dependent upon the amount of Solvent used in the year.</t>
  </si>
  <si>
    <r>
      <rPr>
        <b/>
        <vertAlign val="superscript"/>
        <sz val="12"/>
        <color indexed="10"/>
        <rFont val="Times New Roman"/>
        <family val="1"/>
      </rPr>
      <t>b</t>
    </r>
    <r>
      <rPr>
        <b/>
        <sz val="12"/>
        <color indexed="10"/>
        <rFont val="Times New Roman"/>
        <family val="1"/>
      </rPr>
      <t xml:space="preserve"> Choose one machine type from the list</t>
    </r>
  </si>
  <si>
    <r>
      <t>Identify emissions control installed</t>
    </r>
    <r>
      <rPr>
        <b/>
        <vertAlign val="superscript"/>
        <sz val="12"/>
        <color indexed="10"/>
        <rFont val="Times New Roman"/>
        <family val="1"/>
      </rPr>
      <t>**</t>
    </r>
    <r>
      <rPr>
        <sz val="12"/>
        <color indexed="8"/>
        <rFont val="Times New Roman"/>
        <family val="1"/>
      </rPr>
      <t>:</t>
    </r>
  </si>
  <si>
    <r>
      <rPr>
        <b/>
        <vertAlign val="superscript"/>
        <sz val="12"/>
        <color indexed="10"/>
        <rFont val="Times New Roman"/>
        <family val="1"/>
      </rPr>
      <t>**</t>
    </r>
    <r>
      <rPr>
        <b/>
        <sz val="12"/>
        <color indexed="10"/>
        <rFont val="Times New Roman"/>
        <family val="1"/>
      </rPr>
      <t xml:space="preserve"> This field is mandatory</t>
    </r>
  </si>
  <si>
    <t>The quantity of powder detergent used</t>
  </si>
  <si>
    <r>
      <t>Type of Solvent used for cleaning</t>
    </r>
    <r>
      <rPr>
        <b/>
        <vertAlign val="superscript"/>
        <sz val="12"/>
        <color indexed="60"/>
        <rFont val="Times New Roman"/>
        <family val="1"/>
      </rPr>
      <t>a</t>
    </r>
  </si>
  <si>
    <t>1. California Dry Cleaning Industry Technical Assessment Report, Air Resources Board, California Environmental Protection Agency</t>
  </si>
  <si>
    <t>2. The State Coalition for Remediation of Drycleaner: Solvents used in the Dry Cleaning Sector, Table Summary</t>
  </si>
  <si>
    <t>3. Gert Van Hoof, Diederik Schowanek and Tom CJ Feijtel (2003). Comparative Life-Cycle Assessment of Laundry Detergent Formulations in the UK. Part I: Environmental fingerprint of five detergent formulations in 2001. Strombeek-Bever, Belgium</t>
  </si>
  <si>
    <t xml:space="preserve">4. Emission factors and an assessment of their data quality are provided in the US EPA AP-42 "Natural Gas Combustion", Section 1.4, 1998 </t>
  </si>
  <si>
    <t>4. The Soap and Detergent Association "Calculation of Component Chemical Air Emission Factors for Hand Washing Detergents, Liquid Laundry Detergent, Liquid Fabric Softener", August 2007</t>
  </si>
  <si>
    <r>
      <t xml:space="preserve">• </t>
    </r>
    <r>
      <rPr>
        <sz val="12"/>
        <rFont val="Times New Roman"/>
        <family val="1"/>
      </rPr>
      <t>This page gathers information related to the dry cleaning processes at your facility and shows the estimated amounts of priority substances manufactured, processed, otherwise used (MPO) or released.</t>
    </r>
  </si>
  <si>
    <t>Dry Cleaning</t>
  </si>
  <si>
    <r>
      <t>Example Calculations:</t>
    </r>
    <r>
      <rPr>
        <sz val="12"/>
        <color indexed="8"/>
        <rFont val="Times New Roman"/>
        <family val="1"/>
      </rPr>
      <t xml:space="preserve">
A dry cleaner using a secondary machine with combination spin disk and cartridge filters added 100 US gallons of Perc to the machines and used 10 filters in calendar year 2010. The waste service company wasn't able to supply a reasonable estimate of how much Perc was shipped by the facility.  Since the facility uses a "Secondary Combo" machine, the dry cleaner would estimate that 66.3% was shipped as waste sludge. 
First, using the 100 US gallon value, the mass of the perc used in the calendar year can be determined. 
</t>
    </r>
    <r>
      <rPr>
        <b/>
        <sz val="12"/>
        <color indexed="8"/>
        <rFont val="Times New Roman"/>
        <family val="1"/>
      </rPr>
      <t>Use of Perc</t>
    </r>
    <r>
      <rPr>
        <sz val="12"/>
        <color indexed="8"/>
        <rFont val="Times New Roman"/>
        <family val="1"/>
      </rPr>
      <t xml:space="preserve"> = 100 US gal × 13.5 lbs/US gal × 0.4536 kg/lb = 612 kg 
Now, by estimating the amount of perc that is transferred in the sludge and the filter waste, the release of perc can be calculated. 
Amount Transferred = 612 kg × 66.3% ÷ 100% = 406 kg
Amount Disposed in Filters = 10 Filters × 10.98 lbs/filter × 0.4536 kg/lb = 50 kg
</t>
    </r>
    <r>
      <rPr>
        <b/>
        <sz val="12"/>
        <color indexed="8"/>
        <rFont val="Times New Roman"/>
        <family val="1"/>
      </rPr>
      <t xml:space="preserve">Release of Perc </t>
    </r>
    <r>
      <rPr>
        <sz val="12"/>
        <color indexed="8"/>
        <rFont val="Times New Roman"/>
        <family val="1"/>
      </rPr>
      <t>= 612 kg - 406 kg - 50 kg = 156 kg</t>
    </r>
  </si>
  <si>
    <t>For Drycleaning Solvents</t>
  </si>
  <si>
    <t>For Wet Washing</t>
  </si>
  <si>
    <t>For Drying</t>
  </si>
  <si>
    <t>(Enter data in columns A, B, and C. Column D will calculate automatically)</t>
  </si>
  <si>
    <t>Material</t>
  </si>
  <si>
    <t>Amount used in the year</t>
  </si>
  <si>
    <t>L</t>
  </si>
  <si>
    <t>g/L</t>
  </si>
  <si>
    <t>*Example: Chemical XYZ</t>
  </si>
  <si>
    <r>
      <t>VOC Content  (from MSDS)</t>
    </r>
    <r>
      <rPr>
        <vertAlign val="superscript"/>
        <sz val="12"/>
        <rFont val="Times"/>
        <family val="1"/>
      </rPr>
      <t>1</t>
    </r>
  </si>
  <si>
    <t>VOC Usage</t>
  </si>
  <si>
    <t>* This line is only an example and is not included in the total calculation</t>
  </si>
  <si>
    <t>For Spot Cleaning Materials</t>
  </si>
  <si>
    <t>kJ/h</t>
  </si>
  <si>
    <r>
      <rPr>
        <b/>
        <sz val="12"/>
        <color indexed="8"/>
        <rFont val="Times New Roman"/>
        <family val="1"/>
      </rPr>
      <t>1.</t>
    </r>
    <r>
      <rPr>
        <sz val="12"/>
        <color indexed="8"/>
        <rFont val="Times New Roman"/>
        <family val="1"/>
      </rPr>
      <t xml:space="preserve"> Enter the quantity of solvent (such as Perc) used in the calendar year, in US gallons, Liter or kg.
2. Enter</t>
    </r>
  </si>
  <si>
    <t xml:space="preserve">Input summary: </t>
  </si>
  <si>
    <r>
      <rPr>
        <vertAlign val="superscript"/>
        <sz val="11"/>
        <rFont val="Times New Roman"/>
        <family val="1"/>
      </rPr>
      <t>1</t>
    </r>
    <r>
      <rPr>
        <sz val="11"/>
        <rFont val="Times New Roman"/>
        <family val="1"/>
      </rPr>
      <t xml:space="preserve"> Definitions available on References tab</t>
    </r>
  </si>
  <si>
    <r>
      <t>Select Machine Type from the list</t>
    </r>
    <r>
      <rPr>
        <b/>
        <vertAlign val="superscript"/>
        <sz val="12"/>
        <color indexed="60"/>
        <rFont val="Times New Roman"/>
        <family val="1"/>
      </rPr>
      <t>b</t>
    </r>
  </si>
  <si>
    <r>
      <t>Number of Filters Disposed</t>
    </r>
    <r>
      <rPr>
        <b/>
        <vertAlign val="superscript"/>
        <sz val="12"/>
        <color indexed="60"/>
        <rFont val="Times New Roman"/>
        <family val="1"/>
      </rPr>
      <t>c</t>
    </r>
  </si>
  <si>
    <t>• Please provide all the information requested in the yellow cells. If a section does not apply to your facility, leave it blank.</t>
  </si>
  <si>
    <t xml:space="preserve">• To determine if you need to report, add the amounts shown in the Output Summary table to any other MPOs or releases from other processes or sources, if any, in your facility. Then you need to compare the total to the reporting thresholds. </t>
  </si>
  <si>
    <r>
      <t>•</t>
    </r>
    <r>
      <rPr>
        <sz val="12"/>
        <color theme="1"/>
        <rFont val="Calibri"/>
        <family val="2"/>
        <scheme val="minor"/>
      </rPr>
      <t xml:space="preserve"> </t>
    </r>
    <r>
      <rPr>
        <sz val="12"/>
        <rFont val="Times New Roman"/>
        <family val="1"/>
      </rPr>
      <t>You may use</t>
    </r>
    <r>
      <rPr>
        <sz val="12"/>
        <color indexed="12"/>
        <rFont val="Times New Roman"/>
        <family val="1"/>
      </rPr>
      <t xml:space="preserve"> </t>
    </r>
    <r>
      <rPr>
        <sz val="12"/>
        <rFont val="Times New Roman"/>
        <family val="1"/>
      </rPr>
      <t>the</t>
    </r>
    <r>
      <rPr>
        <b/>
        <sz val="12"/>
        <rFont val="Times New Roman"/>
        <family val="1"/>
      </rPr>
      <t xml:space="preserve"> Calculation of Totals </t>
    </r>
    <r>
      <rPr>
        <sz val="12"/>
        <rFont val="Times New Roman"/>
        <family val="1"/>
      </rPr>
      <t>spreadsheet to calculate the total.</t>
    </r>
  </si>
  <si>
    <t>• This page provides detailed calculations based on the information provided in the Input table. It also provides sample calculations and an assessment of emission factor data quality.</t>
  </si>
  <si>
    <t>• If you have site specific emission factors you may use them in the table below. If you choose to insert your own emission factor ensure that the units have been converted accordingly.</t>
  </si>
  <si>
    <r>
      <rPr>
        <vertAlign val="superscript"/>
        <sz val="11"/>
        <color indexed="8"/>
        <rFont val="Times New Roman"/>
        <family val="1"/>
      </rPr>
      <t>1</t>
    </r>
    <r>
      <rPr>
        <sz val="11"/>
        <color indexed="8"/>
        <rFont val="Times New Roman"/>
        <family val="1"/>
      </rPr>
      <t xml:space="preserve"> For details refer to the Environmental Reporting and Disclosure Bylaw available at the </t>
    </r>
    <r>
      <rPr>
        <u/>
        <sz val="11"/>
        <color indexed="12"/>
        <rFont val="Times New Roman"/>
        <family val="1"/>
      </rPr>
      <t>ChemTRAC website</t>
    </r>
    <r>
      <rPr>
        <sz val="11"/>
        <color indexed="12"/>
        <rFont val="Times New Roman"/>
        <family val="1"/>
      </rPr>
      <t>.</t>
    </r>
  </si>
  <si>
    <t>Note: DF-2000 is naphthalene -which is a VOC but NOT listed as PAH in part 2 of NPRI gazette</t>
  </si>
  <si>
    <t>Input-Output</t>
  </si>
  <si>
    <t>Calculations</t>
  </si>
  <si>
    <t>Third Generation (Spin Disk Only)</t>
  </si>
  <si>
    <t>Third Generation (Cartridge Only)</t>
  </si>
  <si>
    <t>Third Generation (Combo)</t>
  </si>
  <si>
    <t>Third Generation (Average)</t>
  </si>
  <si>
    <t>Fourth Generation (Spin Disk Only)</t>
  </si>
  <si>
    <t>Fourth Generation (Cartridge Only)</t>
  </si>
  <si>
    <t>Fourth Generation (Combo)</t>
  </si>
  <si>
    <t>Fourth Generation (Average)</t>
  </si>
  <si>
    <t>Version 3.5, Last Updated: July 4, 2018 SI</t>
  </si>
  <si>
    <r>
      <t>1</t>
    </r>
    <r>
      <rPr>
        <sz val="11"/>
        <rFont val="Times New Roman"/>
        <family val="1"/>
      </rPr>
      <t xml:space="preserve"> If the SDS lists a range, choose the midpoint (e.g., if VOC is listed as 0.41 g/L - 0.63 g/L, choose 0.52 g/L)</t>
    </r>
  </si>
  <si>
    <t>Third Generation  (Combo)</t>
  </si>
  <si>
    <t>Third Generation  (Average)</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</si>
</sst>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64" formatCode="_(* #,##0.00_);_(* \(#,##0.00\);_(* &quot;-&quot;??_);_(@_)"/>
    <numFmt numFmtId="165" formatCode="0.0"/>
    <numFmt numFmtId="166" formatCode="0.0\ &quot;kg/yr&quot;"/>
    <numFmt numFmtId="167" formatCode="#,##0.0\ &quot;kg/yr&quot;"/>
    <numFmt numFmtId="168" formatCode="0.0000"/>
    <numFmt numFmtId="169" formatCode="#,##0.0"/>
    <numFmt numFmtId="170" formatCode="0\ &quot;kg/yr&quot;"/>
    <numFmt numFmtId="171" formatCode="0.0000%"/>
  </numFmts>
  <fonts count="64">
    <font>
      <sz val="11"/>
      <color theme="1"/>
      <name val="Calibri"/>
      <family val="2"/>
      <scheme val="minor"/>
    </font>
    <font>
      <sz val="11"/>
      <color indexed="8"/>
      <name val="Calibri"/>
      <family val="2"/>
    </font>
    <font>
      <sz val="12"/>
      <color indexed="8"/>
      <name val="Times New Roman"/>
      <family val="1"/>
    </font>
    <font>
      <b/>
      <sz val="12"/>
      <color indexed="8"/>
      <name val="Times New Roman"/>
      <family val="1"/>
    </font>
    <font>
      <b/>
      <sz val="16"/>
      <color indexed="8"/>
      <name val="Times New Roman"/>
      <family val="1"/>
    </font>
    <font>
      <sz val="10"/>
      <color indexed="8"/>
      <name val="Times New Roman"/>
      <family val="1"/>
    </font>
    <font>
      <sz val="10"/>
      <name val="Arial"/>
      <family val="2"/>
    </font>
    <font>
      <b/>
      <sz val="12"/>
      <name val="Times New Roman"/>
      <family val="1"/>
    </font>
    <font>
      <sz val="12"/>
      <name val="Times New Roman"/>
      <family val="1"/>
    </font>
    <font>
      <sz val="12"/>
      <color indexed="10"/>
      <name val="Times New Roman"/>
      <family val="1"/>
    </font>
    <font>
      <u/>
      <sz val="12"/>
      <color indexed="12"/>
      <name val="Times New Roman"/>
      <family val="1"/>
    </font>
    <font>
      <sz val="11"/>
      <color indexed="8"/>
      <name val="Calibri"/>
      <family val="2"/>
    </font>
    <font>
      <sz val="12"/>
      <color indexed="8"/>
      <name val="Times New Roman"/>
      <family val="1"/>
    </font>
    <font>
      <b/>
      <sz val="12"/>
      <color indexed="8"/>
      <name val="Times New Roman"/>
      <family val="1"/>
    </font>
    <font>
      <sz val="11"/>
      <name val="Calibri"/>
      <family val="2"/>
    </font>
    <font>
      <sz val="12"/>
      <color indexed="8"/>
      <name val="Arial"/>
      <family val="2"/>
    </font>
    <font>
      <sz val="13"/>
      <color indexed="8"/>
      <name val="Times New Roman"/>
      <family val="1"/>
    </font>
    <font>
      <b/>
      <sz val="13"/>
      <color indexed="8"/>
      <name val="Times New Roman"/>
      <family val="1"/>
    </font>
    <font>
      <b/>
      <sz val="14"/>
      <color indexed="8"/>
      <name val="Times New Roman"/>
      <family val="1"/>
    </font>
    <font>
      <b/>
      <sz val="14"/>
      <name val="Times New Roman"/>
      <family val="1"/>
    </font>
    <font>
      <sz val="14"/>
      <name val="Times New Roman"/>
      <family val="1"/>
    </font>
    <font>
      <sz val="12"/>
      <color indexed="12"/>
      <name val="Times New Roman"/>
      <family val="1"/>
    </font>
    <font>
      <sz val="12"/>
      <color indexed="8"/>
      <name val="Calibri"/>
      <family val="2"/>
    </font>
    <font>
      <b/>
      <i/>
      <sz val="12"/>
      <name val="Times New Roman"/>
      <family val="1"/>
    </font>
    <font>
      <i/>
      <sz val="12"/>
      <name val="Times New Roman"/>
      <family val="1"/>
    </font>
    <font>
      <sz val="11"/>
      <name val="Times New Roman"/>
      <family val="1"/>
    </font>
    <font>
      <sz val="10"/>
      <color indexed="8"/>
      <name val="Arial"/>
      <family val="2"/>
    </font>
    <font>
      <u/>
      <sz val="10"/>
      <color indexed="12"/>
      <name val="Arial"/>
      <family val="2"/>
    </font>
    <font>
      <b/>
      <sz val="12"/>
      <color indexed="10"/>
      <name val="Times New Roman"/>
      <family val="1"/>
    </font>
    <font>
      <sz val="10"/>
      <name val="Times New Roman"/>
      <family val="1"/>
    </font>
    <font>
      <b/>
      <sz val="10"/>
      <name val="Times New Roman"/>
      <family val="1"/>
    </font>
    <font>
      <vertAlign val="superscript"/>
      <sz val="10"/>
      <name val="Times New Roman"/>
      <family val="1"/>
    </font>
    <font>
      <b/>
      <vertAlign val="superscript"/>
      <sz val="10"/>
      <name val="Times New Roman"/>
      <family val="1"/>
    </font>
    <font>
      <b/>
      <sz val="10"/>
      <color indexed="8"/>
      <name val="Times New Roman"/>
      <family val="1"/>
    </font>
    <font>
      <vertAlign val="superscript"/>
      <sz val="10"/>
      <color indexed="8"/>
      <name val="Times New Roman"/>
      <family val="1"/>
    </font>
    <font>
      <i/>
      <sz val="12"/>
      <color indexed="8"/>
      <name val="Times New Roman"/>
      <family val="1"/>
    </font>
    <font>
      <b/>
      <vertAlign val="superscript"/>
      <sz val="13"/>
      <color indexed="10"/>
      <name val="Times New Roman"/>
      <family val="1"/>
    </font>
    <font>
      <b/>
      <vertAlign val="superscript"/>
      <sz val="12"/>
      <color indexed="10"/>
      <name val="Times New Roman"/>
      <family val="1"/>
    </font>
    <font>
      <b/>
      <vertAlign val="superscript"/>
      <sz val="12"/>
      <color indexed="8"/>
      <name val="Times New Roman"/>
      <family val="1"/>
    </font>
    <font>
      <b/>
      <vertAlign val="superscript"/>
      <sz val="14"/>
      <name val="Times New Roman"/>
      <family val="1"/>
    </font>
    <font>
      <b/>
      <vertAlign val="superscript"/>
      <sz val="12"/>
      <color indexed="60"/>
      <name val="Times New Roman"/>
      <family val="1"/>
    </font>
    <font>
      <b/>
      <sz val="15"/>
      <color indexed="8"/>
      <name val="Times New Roman"/>
      <family val="1"/>
    </font>
    <font>
      <sz val="9"/>
      <name val="Geneva"/>
    </font>
    <font>
      <b/>
      <sz val="12"/>
      <color indexed="12"/>
      <name val="Times"/>
      <family val="1"/>
    </font>
    <font>
      <sz val="12"/>
      <name val="Times"/>
      <family val="1"/>
    </font>
    <font>
      <vertAlign val="superscript"/>
      <sz val="12"/>
      <name val="Times"/>
      <family val="1"/>
    </font>
    <font>
      <i/>
      <sz val="12"/>
      <name val="Times"/>
      <family val="1"/>
    </font>
    <font>
      <b/>
      <sz val="15"/>
      <name val="Times"/>
      <family val="1"/>
    </font>
    <font>
      <u/>
      <sz val="11"/>
      <color theme="10"/>
      <name val="Calibri"/>
      <family val="2"/>
    </font>
    <font>
      <sz val="16"/>
      <color rgb="FFFF0000"/>
      <name val="Times New Roman"/>
      <family val="1"/>
    </font>
    <font>
      <sz val="12"/>
      <color rgb="FFFF0000"/>
      <name val="Times New Roman"/>
      <family val="1"/>
    </font>
    <font>
      <sz val="12"/>
      <color theme="0"/>
      <name val="Times New Roman"/>
      <family val="1"/>
    </font>
    <font>
      <sz val="12"/>
      <color theme="1"/>
      <name val="Times New Roman"/>
      <family val="1"/>
    </font>
    <font>
      <b/>
      <sz val="12"/>
      <color rgb="FFFF0000"/>
      <name val="Times New Roman"/>
      <family val="1"/>
    </font>
    <font>
      <b/>
      <sz val="12"/>
      <color rgb="FFFF0000"/>
      <name val="Times"/>
      <family val="1"/>
    </font>
    <font>
      <sz val="12"/>
      <name val="Arial"/>
      <family val="2"/>
    </font>
    <font>
      <vertAlign val="superscript"/>
      <sz val="11"/>
      <name val="Times New Roman"/>
      <family val="1"/>
    </font>
    <font>
      <sz val="11"/>
      <color indexed="12"/>
      <name val="Times New Roman"/>
      <family val="1"/>
    </font>
    <font>
      <sz val="12"/>
      <color theme="1"/>
      <name val="Calibri"/>
      <family val="2"/>
      <scheme val="minor"/>
    </font>
    <font>
      <sz val="11"/>
      <color indexed="8"/>
      <name val="Times New Roman"/>
      <family val="1"/>
    </font>
    <font>
      <u/>
      <sz val="12"/>
      <color theme="10"/>
      <name val="Times New Roman"/>
      <family val="1"/>
    </font>
    <font>
      <sz val="11"/>
      <color theme="1"/>
      <name val="Times New Roman"/>
      <family val="1"/>
    </font>
    <font>
      <vertAlign val="superscript"/>
      <sz val="11"/>
      <color indexed="8"/>
      <name val="Times New Roman"/>
      <family val="1"/>
    </font>
    <font>
      <u/>
      <sz val="11"/>
      <color indexed="12"/>
      <name val="Times New Roman"/>
      <family val="1"/>
    </font>
  </fonts>
  <fills count="15">
    <fill>
      <patternFill patternType="none"/>
    </fill>
    <fill>
      <patternFill patternType="gray125"/>
    </fill>
    <fill>
      <patternFill patternType="solid">
        <fgColor indexed="9"/>
        <bgColor indexed="64"/>
      </patternFill>
    </fill>
    <fill>
      <patternFill patternType="solid">
        <fgColor indexed="44"/>
        <bgColor indexed="64"/>
      </patternFill>
    </fill>
    <fill>
      <patternFill patternType="solid">
        <fgColor indexed="13"/>
        <bgColor indexed="64"/>
      </patternFill>
    </fill>
    <fill>
      <patternFill patternType="solid">
        <fgColor indexed="22"/>
        <bgColor indexed="64"/>
      </patternFill>
    </fill>
    <fill>
      <patternFill patternType="solid">
        <fgColor theme="0"/>
        <bgColor indexed="64"/>
      </patternFill>
    </fill>
    <fill>
      <patternFill patternType="solid">
        <fgColor theme="8" tint="0.59999389629810485"/>
        <bgColor indexed="64"/>
      </patternFill>
    </fill>
    <fill>
      <patternFill patternType="solid">
        <fgColor rgb="FFFFFF00"/>
        <bgColor indexed="64"/>
      </patternFill>
    </fill>
    <fill>
      <patternFill patternType="solid">
        <fgColor theme="4" tint="0.59999389629810485"/>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theme="3" tint="0.59999389629810485"/>
        <bgColor indexed="64"/>
      </patternFill>
    </fill>
    <fill>
      <patternFill patternType="solid">
        <fgColor theme="7" tint="0.79998168889431442"/>
        <bgColor indexed="64"/>
      </patternFill>
    </fill>
  </fills>
  <borders count="73">
    <border>
      <left/>
      <right/>
      <top/>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diagonal/>
    </border>
    <border>
      <left style="thin">
        <color indexed="64"/>
      </left>
      <right/>
      <top/>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1">
    <xf numFmtId="0" fontId="0" fillId="0" borderId="0"/>
    <xf numFmtId="164" fontId="11" fillId="0" borderId="0" applyFont="0" applyFill="0" applyBorder="0" applyAlignment="0" applyProtection="0"/>
    <xf numFmtId="0" fontId="48" fillId="0" borderId="0" applyNumberFormat="0" applyFill="0" applyBorder="0" applyAlignment="0" applyProtection="0">
      <alignment vertical="top"/>
      <protection locked="0"/>
    </xf>
    <xf numFmtId="0" fontId="27" fillId="0" borderId="0" applyNumberFormat="0" applyFill="0" applyBorder="0" applyAlignment="0" applyProtection="0">
      <alignment vertical="top"/>
      <protection locked="0"/>
    </xf>
    <xf numFmtId="0" fontId="6" fillId="0" borderId="0"/>
    <xf numFmtId="0" fontId="26" fillId="0" borderId="0">
      <alignment vertical="top"/>
    </xf>
    <xf numFmtId="0" fontId="6" fillId="0" borderId="0"/>
    <xf numFmtId="0" fontId="6" fillId="0" borderId="0"/>
    <xf numFmtId="0" fontId="29" fillId="0" borderId="0"/>
    <xf numFmtId="0" fontId="42" fillId="0" borderId="0"/>
    <xf numFmtId="9" fontId="26" fillId="0" borderId="0" applyFont="0" applyFill="0" applyBorder="0" applyAlignment="0" applyProtection="0">
      <alignment vertical="top"/>
    </xf>
  </cellStyleXfs>
  <cellXfs count="493">
    <xf numFmtId="0" fontId="0" fillId="0" borderId="0" xfId="0"/>
    <xf numFmtId="0" fontId="12" fillId="0" borderId="0" xfId="0" applyFont="1"/>
    <xf numFmtId="0" fontId="4" fillId="2" borderId="0" xfId="0" applyFont="1" applyFill="1" applyAlignment="1">
      <alignment horizontal="justify"/>
    </xf>
    <xf numFmtId="0" fontId="5" fillId="2" borderId="0" xfId="0" applyFont="1" applyFill="1" applyAlignment="1">
      <alignment horizontal="justify"/>
    </xf>
    <xf numFmtId="0" fontId="0" fillId="2" borderId="0" xfId="0" applyFill="1"/>
    <xf numFmtId="0" fontId="12" fillId="2" borderId="0" xfId="0" applyFont="1" applyFill="1"/>
    <xf numFmtId="0" fontId="3" fillId="2" borderId="0" xfId="0" applyFont="1" applyFill="1" applyAlignment="1">
      <alignment horizontal="left"/>
    </xf>
    <xf numFmtId="0" fontId="4" fillId="2" borderId="0" xfId="0" applyFont="1" applyFill="1" applyAlignment="1"/>
    <xf numFmtId="0" fontId="8" fillId="2" borderId="1" xfId="0" applyFont="1" applyFill="1" applyBorder="1" applyAlignment="1">
      <alignment wrapText="1"/>
    </xf>
    <xf numFmtId="0" fontId="2" fillId="2" borderId="0" xfId="0" applyFont="1" applyFill="1"/>
    <xf numFmtId="0" fontId="9" fillId="2" borderId="0" xfId="0" applyFont="1" applyFill="1"/>
    <xf numFmtId="0" fontId="2" fillId="0" borderId="0" xfId="0" applyFont="1"/>
    <xf numFmtId="0" fontId="1" fillId="2" borderId="0" xfId="0" applyFont="1" applyFill="1"/>
    <xf numFmtId="0" fontId="14" fillId="0" borderId="0" xfId="0" applyFont="1" applyFill="1"/>
    <xf numFmtId="0" fontId="4" fillId="2" borderId="0" xfId="0" applyFont="1" applyFill="1" applyAlignment="1" applyProtection="1">
      <alignment horizontal="left"/>
    </xf>
    <xf numFmtId="0" fontId="12" fillId="2" borderId="0" xfId="0" applyFont="1" applyFill="1" applyProtection="1"/>
    <xf numFmtId="0" fontId="2" fillId="2" borderId="0" xfId="0" applyFont="1" applyFill="1" applyProtection="1"/>
    <xf numFmtId="0" fontId="7" fillId="2" borderId="0" xfId="0" applyFont="1" applyFill="1" applyBorder="1" applyAlignment="1" applyProtection="1">
      <alignment wrapText="1"/>
    </xf>
    <xf numFmtId="0" fontId="12" fillId="2" borderId="0" xfId="0" applyFont="1" applyFill="1" applyBorder="1" applyProtection="1"/>
    <xf numFmtId="0" fontId="12" fillId="2" borderId="0" xfId="0" applyFont="1" applyFill="1" applyBorder="1" applyAlignment="1" applyProtection="1">
      <alignment horizontal="left" vertical="center"/>
    </xf>
    <xf numFmtId="0" fontId="12" fillId="2" borderId="0" xfId="0" applyFont="1" applyFill="1" applyAlignment="1" applyProtection="1">
      <alignment horizontal="left" vertical="center"/>
    </xf>
    <xf numFmtId="0" fontId="12" fillId="2" borderId="0" xfId="0" applyFont="1" applyFill="1" applyAlignment="1" applyProtection="1">
      <alignment horizontal="left"/>
    </xf>
    <xf numFmtId="0" fontId="15" fillId="2" borderId="0" xfId="0" applyFont="1" applyFill="1" applyAlignment="1" applyProtection="1">
      <alignment horizontal="left"/>
    </xf>
    <xf numFmtId="0" fontId="2" fillId="3" borderId="2" xfId="0" applyFont="1" applyFill="1" applyBorder="1" applyAlignment="1" applyProtection="1">
      <alignment horizontal="left" vertical="center" wrapText="1"/>
    </xf>
    <xf numFmtId="0" fontId="3" fillId="2" borderId="0" xfId="0" applyFont="1" applyFill="1"/>
    <xf numFmtId="0" fontId="3" fillId="0" borderId="3" xfId="0" applyFont="1" applyFill="1" applyBorder="1" applyAlignment="1" applyProtection="1">
      <alignment horizontal="center" vertical="center" wrapText="1"/>
    </xf>
    <xf numFmtId="0" fontId="3" fillId="0" borderId="4" xfId="0" applyFont="1" applyFill="1" applyBorder="1" applyAlignment="1" applyProtection="1">
      <alignment horizontal="center" vertical="center" wrapText="1"/>
    </xf>
    <xf numFmtId="0" fontId="13" fillId="0" borderId="5" xfId="0" applyFont="1" applyFill="1" applyBorder="1" applyAlignment="1" applyProtection="1">
      <alignment horizontal="center" vertical="center" wrapText="1"/>
    </xf>
    <xf numFmtId="0" fontId="13" fillId="0" borderId="4" xfId="0" applyFont="1" applyFill="1" applyBorder="1" applyAlignment="1" applyProtection="1">
      <alignment horizontal="center" vertical="center" wrapText="1"/>
    </xf>
    <xf numFmtId="3" fontId="16" fillId="4" borderId="6" xfId="0" applyNumberFormat="1" applyFont="1" applyFill="1" applyBorder="1" applyAlignment="1" applyProtection="1">
      <alignment horizontal="center" vertical="center"/>
      <protection locked="0"/>
    </xf>
    <xf numFmtId="0" fontId="2" fillId="3" borderId="7" xfId="0" applyFont="1" applyFill="1" applyBorder="1" applyAlignment="1" applyProtection="1">
      <alignment horizontal="left" vertical="center" wrapText="1"/>
    </xf>
    <xf numFmtId="0" fontId="2" fillId="3" borderId="8" xfId="0" applyFont="1" applyFill="1" applyBorder="1" applyAlignment="1" applyProtection="1">
      <alignment horizontal="center" vertical="center" wrapText="1"/>
    </xf>
    <xf numFmtId="0" fontId="2" fillId="3" borderId="9" xfId="0" applyFont="1" applyFill="1" applyBorder="1" applyAlignment="1" applyProtection="1">
      <alignment horizontal="center" vertical="center" wrapText="1"/>
    </xf>
    <xf numFmtId="0" fontId="2" fillId="3" borderId="11" xfId="0" applyFont="1" applyFill="1" applyBorder="1" applyAlignment="1" applyProtection="1">
      <alignment horizontal="center" vertical="center" wrapText="1"/>
    </xf>
    <xf numFmtId="0" fontId="12" fillId="2" borderId="0" xfId="0" applyFont="1" applyFill="1" applyBorder="1"/>
    <xf numFmtId="0" fontId="3" fillId="2" borderId="0" xfId="0" applyFont="1" applyFill="1" applyAlignment="1">
      <alignment horizontal="left" vertical="top"/>
    </xf>
    <xf numFmtId="0" fontId="18" fillId="2" borderId="0" xfId="0" applyFont="1" applyFill="1" applyBorder="1" applyProtection="1"/>
    <xf numFmtId="2" fontId="2" fillId="0" borderId="12" xfId="0" applyNumberFormat="1" applyFont="1" applyFill="1" applyBorder="1" applyAlignment="1" applyProtection="1">
      <alignment horizontal="center" vertical="center" wrapText="1"/>
    </xf>
    <xf numFmtId="4" fontId="2" fillId="0" borderId="12" xfId="0" applyNumberFormat="1" applyFont="1" applyFill="1" applyBorder="1" applyAlignment="1" applyProtection="1">
      <alignment horizontal="center" vertical="center" wrapText="1"/>
    </xf>
    <xf numFmtId="0" fontId="2" fillId="0" borderId="8" xfId="0" applyFont="1" applyFill="1" applyBorder="1" applyAlignment="1" applyProtection="1">
      <alignment horizontal="center" vertical="center" wrapText="1"/>
    </xf>
    <xf numFmtId="2" fontId="2" fillId="0" borderId="6" xfId="0" applyNumberFormat="1" applyFont="1" applyFill="1" applyBorder="1" applyAlignment="1" applyProtection="1">
      <alignment horizontal="center" vertical="center" wrapText="1"/>
    </xf>
    <xf numFmtId="0" fontId="2" fillId="0" borderId="9" xfId="0" applyFont="1" applyFill="1" applyBorder="1" applyAlignment="1" applyProtection="1">
      <alignment horizontal="center" vertical="center" wrapText="1"/>
    </xf>
    <xf numFmtId="165" fontId="2" fillId="0" borderId="9" xfId="0" applyNumberFormat="1" applyFont="1" applyFill="1" applyBorder="1" applyAlignment="1" applyProtection="1">
      <alignment horizontal="center" vertical="center" wrapText="1"/>
    </xf>
    <xf numFmtId="2" fontId="2" fillId="0" borderId="13" xfId="0" applyNumberFormat="1" applyFont="1" applyFill="1" applyBorder="1" applyAlignment="1" applyProtection="1">
      <alignment horizontal="center" vertical="center" wrapText="1"/>
    </xf>
    <xf numFmtId="165" fontId="2" fillId="0" borderId="11" xfId="0" applyNumberFormat="1" applyFont="1" applyFill="1" applyBorder="1" applyAlignment="1" applyProtection="1">
      <alignment horizontal="center" vertical="center" wrapText="1"/>
    </xf>
    <xf numFmtId="0" fontId="22" fillId="2" borderId="0" xfId="0" applyFont="1" applyFill="1"/>
    <xf numFmtId="0" fontId="14" fillId="6" borderId="0" xfId="0" applyFont="1" applyFill="1"/>
    <xf numFmtId="0" fontId="0" fillId="6" borderId="0" xfId="0" applyFill="1"/>
    <xf numFmtId="0" fontId="12" fillId="6" borderId="0" xfId="0" applyFont="1" applyFill="1"/>
    <xf numFmtId="0" fontId="49" fillId="6" borderId="0" xfId="0" applyFont="1" applyFill="1" applyAlignment="1">
      <alignment horizontal="left"/>
    </xf>
    <xf numFmtId="0" fontId="50" fillId="6" borderId="0" xfId="0" applyFont="1" applyFill="1"/>
    <xf numFmtId="0" fontId="51" fillId="6" borderId="0" xfId="0" applyFont="1" applyFill="1"/>
    <xf numFmtId="0" fontId="8" fillId="6" borderId="0" xfId="0" applyFont="1" applyFill="1" applyAlignment="1">
      <alignment horizontal="left" vertical="top"/>
    </xf>
    <xf numFmtId="0" fontId="8" fillId="6" borderId="0" xfId="0" applyFont="1" applyFill="1"/>
    <xf numFmtId="0" fontId="23" fillId="0" borderId="14" xfId="0" applyFont="1" applyFill="1" applyBorder="1" applyAlignment="1">
      <alignment wrapText="1"/>
    </xf>
    <xf numFmtId="0" fontId="2" fillId="4" borderId="6" xfId="0" applyFont="1" applyFill="1" applyBorder="1" applyAlignment="1" applyProtection="1">
      <alignment horizontal="center" vertical="center" wrapText="1"/>
      <protection locked="0"/>
    </xf>
    <xf numFmtId="0" fontId="52" fillId="6" borderId="0" xfId="5" applyFont="1" applyFill="1" applyAlignment="1"/>
    <xf numFmtId="0" fontId="4" fillId="6" borderId="0" xfId="5" applyFont="1" applyFill="1" applyAlignment="1">
      <alignment horizontal="left"/>
    </xf>
    <xf numFmtId="0" fontId="5" fillId="6" borderId="0" xfId="5" applyFont="1" applyFill="1" applyAlignment="1"/>
    <xf numFmtId="0" fontId="2" fillId="6" borderId="0" xfId="5" applyFont="1" applyFill="1" applyAlignment="1"/>
    <xf numFmtId="0" fontId="2" fillId="7" borderId="15" xfId="5" applyFont="1" applyFill="1" applyBorder="1" applyAlignment="1"/>
    <xf numFmtId="0" fontId="2" fillId="7" borderId="0" xfId="5" applyFont="1" applyFill="1" applyBorder="1" applyAlignment="1"/>
    <xf numFmtId="0" fontId="2" fillId="7" borderId="16" xfId="5" applyFont="1" applyFill="1" applyBorder="1" applyAlignment="1"/>
    <xf numFmtId="0" fontId="3" fillId="7" borderId="17" xfId="5" applyFont="1" applyFill="1" applyBorder="1" applyAlignment="1">
      <alignment horizontal="left" wrapText="1"/>
    </xf>
    <xf numFmtId="0" fontId="3" fillId="7" borderId="18" xfId="5" applyFont="1" applyFill="1" applyBorder="1" applyAlignment="1">
      <alignment horizontal="left" wrapText="1"/>
    </xf>
    <xf numFmtId="0" fontId="3" fillId="7" borderId="19" xfId="5" applyFont="1" applyFill="1" applyBorder="1" applyAlignment="1">
      <alignment horizontal="left" wrapText="1"/>
    </xf>
    <xf numFmtId="0" fontId="2" fillId="7" borderId="17" xfId="5" applyFont="1" applyFill="1" applyBorder="1" applyAlignment="1"/>
    <xf numFmtId="3" fontId="2" fillId="8" borderId="6" xfId="5" applyNumberFormat="1" applyFont="1" applyFill="1" applyBorder="1" applyAlignment="1" applyProtection="1">
      <protection locked="0"/>
    </xf>
    <xf numFmtId="0" fontId="2" fillId="7" borderId="19" xfId="5" applyFont="1" applyFill="1" applyBorder="1" applyAlignment="1"/>
    <xf numFmtId="0" fontId="7" fillId="7" borderId="20" xfId="5" applyFont="1" applyFill="1" applyBorder="1" applyAlignment="1">
      <alignment horizontal="left"/>
    </xf>
    <xf numFmtId="0" fontId="53" fillId="7" borderId="21" xfId="5" applyFont="1" applyFill="1" applyBorder="1" applyAlignment="1">
      <alignment horizontal="center"/>
    </xf>
    <xf numFmtId="0" fontId="53" fillId="7" borderId="22" xfId="5" applyFont="1" applyFill="1" applyBorder="1" applyAlignment="1">
      <alignment horizontal="center"/>
    </xf>
    <xf numFmtId="0" fontId="2" fillId="7" borderId="20" xfId="5" applyFont="1" applyFill="1" applyBorder="1" applyAlignment="1"/>
    <xf numFmtId="0" fontId="2" fillId="7" borderId="22" xfId="5" applyFont="1" applyFill="1" applyBorder="1" applyAlignment="1"/>
    <xf numFmtId="0" fontId="2" fillId="7" borderId="23" xfId="5" applyFont="1" applyFill="1" applyBorder="1" applyAlignment="1"/>
    <xf numFmtId="0" fontId="2" fillId="7" borderId="24" xfId="5" applyFont="1" applyFill="1" applyBorder="1" applyAlignment="1"/>
    <xf numFmtId="0" fontId="2" fillId="7" borderId="25" xfId="5" applyFont="1" applyFill="1" applyBorder="1" applyAlignment="1"/>
    <xf numFmtId="0" fontId="2" fillId="7" borderId="26" xfId="5" applyFont="1" applyFill="1" applyBorder="1" applyAlignment="1"/>
    <xf numFmtId="0" fontId="2" fillId="7" borderId="27" xfId="5" applyFont="1" applyFill="1" applyBorder="1" applyAlignment="1"/>
    <xf numFmtId="0" fontId="3" fillId="9" borderId="5" xfId="5" applyFont="1" applyFill="1" applyBorder="1" applyAlignment="1"/>
    <xf numFmtId="0" fontId="3" fillId="9" borderId="3" xfId="5" applyFont="1" applyFill="1" applyBorder="1" applyAlignment="1">
      <alignment horizontal="center"/>
    </xf>
    <xf numFmtId="0" fontId="8" fillId="9" borderId="28" xfId="8" applyFont="1" applyFill="1" applyBorder="1" applyAlignment="1">
      <alignment horizontal="left"/>
    </xf>
    <xf numFmtId="0" fontId="8" fillId="9" borderId="29" xfId="8" applyFont="1" applyFill="1" applyBorder="1" applyAlignment="1">
      <alignment horizontal="center"/>
    </xf>
    <xf numFmtId="165" fontId="2" fillId="9" borderId="29" xfId="5" applyNumberFormat="1" applyFont="1" applyFill="1" applyBorder="1" applyAlignment="1">
      <alignment horizontal="center"/>
    </xf>
    <xf numFmtId="0" fontId="8" fillId="9" borderId="30" xfId="8" applyFont="1" applyFill="1" applyBorder="1" applyAlignment="1">
      <alignment horizontal="left"/>
    </xf>
    <xf numFmtId="0" fontId="8" fillId="9" borderId="31" xfId="8" applyFont="1" applyFill="1" applyBorder="1" applyAlignment="1">
      <alignment horizontal="center"/>
    </xf>
    <xf numFmtId="165" fontId="2" fillId="9" borderId="31" xfId="5" applyNumberFormat="1" applyFont="1" applyFill="1" applyBorder="1" applyAlignment="1">
      <alignment horizontal="center"/>
    </xf>
    <xf numFmtId="0" fontId="8" fillId="9" borderId="30" xfId="8" quotePrefix="1" applyFont="1" applyFill="1" applyBorder="1" applyAlignment="1">
      <alignment horizontal="left"/>
    </xf>
    <xf numFmtId="0" fontId="8" fillId="9" borderId="32" xfId="8" applyFont="1" applyFill="1" applyBorder="1" applyAlignment="1">
      <alignment horizontal="left"/>
    </xf>
    <xf numFmtId="0" fontId="8" fillId="9" borderId="33" xfId="8" applyFont="1" applyFill="1" applyBorder="1" applyAlignment="1">
      <alignment horizontal="center"/>
    </xf>
    <xf numFmtId="165" fontId="2" fillId="9" borderId="33" xfId="5" applyNumberFormat="1" applyFont="1" applyFill="1" applyBorder="1" applyAlignment="1">
      <alignment horizontal="center"/>
    </xf>
    <xf numFmtId="49" fontId="52" fillId="6" borderId="0" xfId="5" applyNumberFormat="1" applyFont="1" applyFill="1" applyAlignment="1">
      <alignment horizontal="center"/>
    </xf>
    <xf numFmtId="0" fontId="52" fillId="6" borderId="0" xfId="5" applyFont="1" applyFill="1" applyAlignment="1">
      <alignment horizontal="center"/>
    </xf>
    <xf numFmtId="0" fontId="3" fillId="6" borderId="0" xfId="5" applyFont="1" applyFill="1" applyAlignment="1"/>
    <xf numFmtId="0" fontId="2" fillId="6" borderId="0" xfId="5" applyFont="1" applyFill="1" applyAlignment="1">
      <alignment horizontal="center"/>
    </xf>
    <xf numFmtId="0" fontId="9" fillId="6" borderId="0" xfId="5" applyFont="1" applyFill="1" applyAlignment="1"/>
    <xf numFmtId="0" fontId="3" fillId="9" borderId="34" xfId="5" applyFont="1" applyFill="1" applyBorder="1" applyAlignment="1">
      <alignment horizontal="center" wrapText="1"/>
    </xf>
    <xf numFmtId="0" fontId="3" fillId="9" borderId="4" xfId="5" applyFont="1" applyFill="1" applyBorder="1" applyAlignment="1">
      <alignment horizontal="center" wrapText="1"/>
    </xf>
    <xf numFmtId="165" fontId="2" fillId="9" borderId="35" xfId="5" applyNumberFormat="1" applyFont="1" applyFill="1" applyBorder="1" applyAlignment="1">
      <alignment horizontal="center"/>
    </xf>
    <xf numFmtId="165" fontId="2" fillId="9" borderId="36" xfId="5" applyNumberFormat="1" applyFont="1" applyFill="1" applyBorder="1" applyAlignment="1">
      <alignment horizontal="center"/>
    </xf>
    <xf numFmtId="165" fontId="2" fillId="9" borderId="37" xfId="5" applyNumberFormat="1" applyFont="1" applyFill="1" applyBorder="1" applyAlignment="1">
      <alignment horizontal="center"/>
    </xf>
    <xf numFmtId="0" fontId="3" fillId="6" borderId="28" xfId="5" applyFont="1" applyFill="1" applyBorder="1" applyAlignment="1"/>
    <xf numFmtId="0" fontId="2" fillId="6" borderId="29" xfId="5" applyFont="1" applyFill="1" applyBorder="1" applyAlignment="1">
      <alignment horizontal="center"/>
    </xf>
    <xf numFmtId="165" fontId="2" fillId="6" borderId="35" xfId="5" applyNumberFormat="1" applyFont="1" applyFill="1" applyBorder="1" applyAlignment="1">
      <alignment horizontal="center" wrapText="1"/>
    </xf>
    <xf numFmtId="0" fontId="8" fillId="6" borderId="30" xfId="8" applyFont="1" applyFill="1" applyBorder="1" applyAlignment="1">
      <alignment horizontal="left"/>
    </xf>
    <xf numFmtId="0" fontId="8" fillId="6" borderId="31" xfId="8" applyFont="1" applyFill="1" applyBorder="1" applyAlignment="1">
      <alignment horizontal="center"/>
    </xf>
    <xf numFmtId="165" fontId="2" fillId="6" borderId="31" xfId="5" applyNumberFormat="1" applyFont="1" applyFill="1" applyBorder="1" applyAlignment="1">
      <alignment horizontal="center"/>
    </xf>
    <xf numFmtId="165" fontId="2" fillId="6" borderId="36" xfId="5" applyNumberFormat="1" applyFont="1" applyFill="1" applyBorder="1" applyAlignment="1">
      <alignment horizontal="center"/>
    </xf>
    <xf numFmtId="0" fontId="8" fillId="6" borderId="30" xfId="8" quotePrefix="1" applyFont="1" applyFill="1" applyBorder="1" applyAlignment="1">
      <alignment horizontal="left"/>
    </xf>
    <xf numFmtId="0" fontId="8" fillId="6" borderId="31" xfId="8" quotePrefix="1" applyFont="1" applyFill="1" applyBorder="1" applyAlignment="1">
      <alignment horizontal="center"/>
    </xf>
    <xf numFmtId="0" fontId="8" fillId="6" borderId="32" xfId="8" applyFont="1" applyFill="1" applyBorder="1" applyAlignment="1">
      <alignment horizontal="left"/>
    </xf>
    <xf numFmtId="0" fontId="8" fillId="6" borderId="33" xfId="8" applyFont="1" applyFill="1" applyBorder="1" applyAlignment="1">
      <alignment horizontal="center"/>
    </xf>
    <xf numFmtId="165" fontId="2" fillId="6" borderId="33" xfId="5" applyNumberFormat="1" applyFont="1" applyFill="1" applyBorder="1" applyAlignment="1">
      <alignment horizontal="center"/>
    </xf>
    <xf numFmtId="165" fontId="2" fillId="6" borderId="37" xfId="5" applyNumberFormat="1" applyFont="1" applyFill="1" applyBorder="1" applyAlignment="1">
      <alignment horizontal="center"/>
    </xf>
    <xf numFmtId="0" fontId="8" fillId="6" borderId="0" xfId="8" applyFont="1" applyFill="1" applyBorder="1" applyAlignment="1">
      <alignment horizontal="left"/>
    </xf>
    <xf numFmtId="0" fontId="8" fillId="6" borderId="0" xfId="8" applyFont="1" applyFill="1" applyBorder="1" applyAlignment="1">
      <alignment horizontal="center"/>
    </xf>
    <xf numFmtId="11" fontId="2" fillId="6" borderId="0" xfId="5" applyNumberFormat="1" applyFont="1" applyFill="1" applyBorder="1" applyAlignment="1">
      <alignment horizontal="center"/>
    </xf>
    <xf numFmtId="0" fontId="2" fillId="6" borderId="0" xfId="5" applyFont="1" applyFill="1" applyBorder="1" applyAlignment="1">
      <alignment horizontal="center"/>
    </xf>
    <xf numFmtId="0" fontId="29" fillId="6" borderId="0" xfId="6" applyFont="1" applyFill="1"/>
    <xf numFmtId="0" fontId="29" fillId="6" borderId="0" xfId="6" applyFont="1" applyFill="1" applyAlignment="1">
      <alignment horizontal="center"/>
    </xf>
    <xf numFmtId="0" fontId="30" fillId="6" borderId="0" xfId="6" applyFont="1" applyFill="1"/>
    <xf numFmtId="3" fontId="29" fillId="6" borderId="0" xfId="6" applyNumberFormat="1" applyFont="1" applyFill="1"/>
    <xf numFmtId="0" fontId="29" fillId="6" borderId="0" xfId="6" applyFont="1" applyFill="1" applyAlignment="1">
      <alignment horizontal="left"/>
    </xf>
    <xf numFmtId="0" fontId="29" fillId="6" borderId="0" xfId="8" applyFont="1" applyFill="1" applyAlignment="1">
      <alignment horizontal="center"/>
    </xf>
    <xf numFmtId="3" fontId="29" fillId="6" borderId="0" xfId="6" applyNumberFormat="1" applyFont="1" applyFill="1" applyBorder="1"/>
    <xf numFmtId="0" fontId="29" fillId="6" borderId="0" xfId="8" applyFont="1" applyFill="1" applyBorder="1"/>
    <xf numFmtId="0" fontId="29" fillId="6" borderId="0" xfId="8" applyFont="1" applyFill="1" applyBorder="1" applyAlignment="1">
      <alignment horizontal="center"/>
    </xf>
    <xf numFmtId="3" fontId="29" fillId="6" borderId="0" xfId="8" applyNumberFormat="1" applyFont="1" applyFill="1" applyBorder="1" applyAlignment="1">
      <alignment horizontal="center"/>
    </xf>
    <xf numFmtId="0" fontId="29" fillId="6" borderId="0" xfId="8" applyFont="1" applyFill="1"/>
    <xf numFmtId="0" fontId="30" fillId="6" borderId="38" xfId="8" applyFont="1" applyFill="1" applyBorder="1" applyAlignment="1">
      <alignment horizontal="left"/>
    </xf>
    <xf numFmtId="0" fontId="30" fillId="6" borderId="29" xfId="8" applyFont="1" applyFill="1" applyBorder="1" applyAlignment="1">
      <alignment horizontal="center"/>
    </xf>
    <xf numFmtId="3" fontId="30" fillId="6" borderId="39" xfId="8" applyNumberFormat="1" applyFont="1" applyFill="1" applyBorder="1" applyAlignment="1">
      <alignment horizontal="center"/>
    </xf>
    <xf numFmtId="0" fontId="29" fillId="6" borderId="35" xfId="8" applyFont="1" applyFill="1" applyBorder="1"/>
    <xf numFmtId="0" fontId="30" fillId="6" borderId="15" xfId="8" applyFont="1" applyFill="1" applyBorder="1" applyAlignment="1">
      <alignment horizontal="left"/>
    </xf>
    <xf numFmtId="0" fontId="30" fillId="6" borderId="31" xfId="8" applyFont="1" applyFill="1" applyBorder="1" applyAlignment="1">
      <alignment horizontal="center"/>
    </xf>
    <xf numFmtId="3" fontId="30" fillId="6" borderId="0" xfId="8" applyNumberFormat="1" applyFont="1" applyFill="1" applyBorder="1" applyAlignment="1">
      <alignment horizontal="center"/>
    </xf>
    <xf numFmtId="0" fontId="29" fillId="6" borderId="36" xfId="8" applyFont="1" applyFill="1" applyBorder="1"/>
    <xf numFmtId="1" fontId="30" fillId="6" borderId="24" xfId="8" applyNumberFormat="1" applyFont="1" applyFill="1" applyBorder="1" applyAlignment="1">
      <alignment horizontal="left"/>
    </xf>
    <xf numFmtId="0" fontId="30" fillId="6" borderId="33" xfId="8" applyFont="1" applyFill="1" applyBorder="1" applyAlignment="1">
      <alignment horizontal="center"/>
    </xf>
    <xf numFmtId="3" fontId="30" fillId="6" borderId="40" xfId="8" applyNumberFormat="1" applyFont="1" applyFill="1" applyBorder="1" applyAlignment="1">
      <alignment horizontal="center"/>
    </xf>
    <xf numFmtId="0" fontId="30" fillId="6" borderId="37" xfId="8" applyFont="1" applyFill="1" applyBorder="1" applyAlignment="1">
      <alignment horizontal="center"/>
    </xf>
    <xf numFmtId="0" fontId="29" fillId="6" borderId="15" xfId="8" applyFont="1" applyFill="1" applyBorder="1" applyAlignment="1">
      <alignment horizontal="center"/>
    </xf>
    <xf numFmtId="0" fontId="29" fillId="6" borderId="31" xfId="8" applyFont="1" applyFill="1" applyBorder="1" applyAlignment="1">
      <alignment horizontal="center"/>
    </xf>
    <xf numFmtId="0" fontId="29" fillId="6" borderId="41" xfId="8" applyFont="1" applyFill="1" applyBorder="1" applyAlignment="1">
      <alignment horizontal="center"/>
    </xf>
    <xf numFmtId="0" fontId="29" fillId="6" borderId="42" xfId="8" applyFont="1" applyFill="1" applyBorder="1" applyAlignment="1">
      <alignment horizontal="center"/>
    </xf>
    <xf numFmtId="0" fontId="29" fillId="6" borderId="43" xfId="8" applyFont="1" applyFill="1" applyBorder="1" applyAlignment="1">
      <alignment horizontal="center"/>
    </xf>
    <xf numFmtId="0" fontId="29" fillId="6" borderId="44" xfId="8" applyFont="1" applyFill="1" applyBorder="1" applyAlignment="1">
      <alignment horizontal="center"/>
    </xf>
    <xf numFmtId="0" fontId="29" fillId="6" borderId="44" xfId="6" applyFont="1" applyFill="1" applyBorder="1" applyAlignment="1">
      <alignment horizontal="center"/>
    </xf>
    <xf numFmtId="0" fontId="29" fillId="6" borderId="15" xfId="8" applyFont="1" applyFill="1" applyBorder="1" applyAlignment="1">
      <alignment horizontal="left"/>
    </xf>
    <xf numFmtId="169" fontId="29" fillId="6" borderId="0" xfId="8" applyNumberFormat="1" applyFont="1" applyFill="1" applyBorder="1" applyAlignment="1">
      <alignment horizontal="center"/>
    </xf>
    <xf numFmtId="0" fontId="29" fillId="6" borderId="15" xfId="8" quotePrefix="1" applyFont="1" applyFill="1" applyBorder="1" applyAlignment="1">
      <alignment horizontal="left"/>
    </xf>
    <xf numFmtId="0" fontId="29" fillId="6" borderId="31" xfId="8" quotePrefix="1" applyFont="1" applyFill="1" applyBorder="1" applyAlignment="1">
      <alignment horizontal="center"/>
    </xf>
    <xf numFmtId="3" fontId="29" fillId="6" borderId="43" xfId="8" applyNumberFormat="1" applyFont="1" applyFill="1" applyBorder="1" applyAlignment="1">
      <alignment horizontal="center"/>
    </xf>
    <xf numFmtId="3" fontId="29" fillId="6" borderId="44" xfId="8" applyNumberFormat="1" applyFont="1" applyFill="1" applyBorder="1" applyAlignment="1">
      <alignment horizontal="center"/>
    </xf>
    <xf numFmtId="168" fontId="29" fillId="6" borderId="43" xfId="8" applyNumberFormat="1" applyFont="1" applyFill="1" applyBorder="1" applyAlignment="1">
      <alignment horizontal="center"/>
    </xf>
    <xf numFmtId="168" fontId="29" fillId="6" borderId="44" xfId="8" applyNumberFormat="1" applyFont="1" applyFill="1" applyBorder="1" applyAlignment="1">
      <alignment horizontal="center"/>
    </xf>
    <xf numFmtId="0" fontId="29" fillId="6" borderId="36" xfId="8" applyFont="1" applyFill="1" applyBorder="1" applyAlignment="1">
      <alignment horizontal="center"/>
    </xf>
    <xf numFmtId="0" fontId="29" fillId="6" borderId="44" xfId="8" applyFont="1" applyFill="1" applyBorder="1" applyAlignment="1">
      <alignment horizontal="left"/>
    </xf>
    <xf numFmtId="11" fontId="29" fillId="6" borderId="0" xfId="8" applyNumberFormat="1" applyFont="1" applyFill="1" applyBorder="1" applyAlignment="1">
      <alignment horizontal="center"/>
    </xf>
    <xf numFmtId="0" fontId="29" fillId="6" borderId="44" xfId="8" applyFont="1" applyFill="1" applyBorder="1" applyAlignment="1">
      <alignment horizontal="right"/>
    </xf>
    <xf numFmtId="0" fontId="29" fillId="6" borderId="43" xfId="8" quotePrefix="1" applyFont="1" applyFill="1" applyBorder="1" applyAlignment="1">
      <alignment horizontal="center"/>
    </xf>
    <xf numFmtId="11" fontId="29" fillId="6" borderId="31" xfId="8" applyNumberFormat="1" applyFont="1" applyFill="1" applyBorder="1" applyAlignment="1">
      <alignment horizontal="center"/>
    </xf>
    <xf numFmtId="0" fontId="29" fillId="6" borderId="24" xfId="8" applyFont="1" applyFill="1" applyBorder="1" applyAlignment="1">
      <alignment horizontal="left"/>
    </xf>
    <xf numFmtId="0" fontId="29" fillId="6" borderId="33" xfId="8" applyFont="1" applyFill="1" applyBorder="1" applyAlignment="1">
      <alignment horizontal="center"/>
    </xf>
    <xf numFmtId="0" fontId="29" fillId="6" borderId="45" xfId="8" applyFont="1" applyFill="1" applyBorder="1" applyAlignment="1">
      <alignment horizontal="right"/>
    </xf>
    <xf numFmtId="0" fontId="29" fillId="6" borderId="46" xfId="8" applyFont="1" applyFill="1" applyBorder="1" applyAlignment="1">
      <alignment horizontal="center"/>
    </xf>
    <xf numFmtId="11" fontId="29" fillId="6" borderId="33" xfId="8" applyNumberFormat="1" applyFont="1" applyFill="1" applyBorder="1" applyAlignment="1">
      <alignment horizontal="center"/>
    </xf>
    <xf numFmtId="0" fontId="29" fillId="6" borderId="45" xfId="6" applyFont="1" applyFill="1" applyBorder="1" applyAlignment="1">
      <alignment horizontal="center"/>
    </xf>
    <xf numFmtId="0" fontId="29" fillId="6" borderId="37" xfId="8" applyFont="1" applyFill="1" applyBorder="1"/>
    <xf numFmtId="0" fontId="29" fillId="6" borderId="0" xfId="8" applyFont="1" applyFill="1" applyBorder="1" applyAlignment="1">
      <alignment horizontal="left"/>
    </xf>
    <xf numFmtId="0" fontId="29" fillId="6" borderId="0" xfId="8" applyFont="1" applyFill="1" applyBorder="1" applyAlignment="1">
      <alignment horizontal="right"/>
    </xf>
    <xf numFmtId="0" fontId="29" fillId="6" borderId="0" xfId="6" applyFont="1" applyFill="1" applyBorder="1" applyAlignment="1">
      <alignment horizontal="center"/>
    </xf>
    <xf numFmtId="0" fontId="29" fillId="6" borderId="0" xfId="7" applyFont="1" applyFill="1" applyAlignment="1"/>
    <xf numFmtId="3" fontId="29" fillId="6" borderId="0" xfId="8" applyNumberFormat="1" applyFont="1" applyFill="1"/>
    <xf numFmtId="3" fontId="29" fillId="6" borderId="0" xfId="8" applyNumberFormat="1" applyFont="1" applyFill="1" applyBorder="1"/>
    <xf numFmtId="0" fontId="29" fillId="6" borderId="0" xfId="7" applyFont="1" applyFill="1" applyBorder="1" applyAlignment="1"/>
    <xf numFmtId="0" fontId="5" fillId="6" borderId="0" xfId="5" applyFont="1" applyFill="1">
      <alignment vertical="top"/>
    </xf>
    <xf numFmtId="0" fontId="33" fillId="6" borderId="0" xfId="5" applyFont="1" applyFill="1">
      <alignment vertical="top"/>
    </xf>
    <xf numFmtId="0" fontId="5" fillId="6" borderId="0" xfId="5" applyFont="1" applyFill="1" applyBorder="1">
      <alignment vertical="top"/>
    </xf>
    <xf numFmtId="0" fontId="5" fillId="6" borderId="0" xfId="5" applyFont="1" applyFill="1" applyAlignment="1">
      <alignment horizontal="right"/>
    </xf>
    <xf numFmtId="3" fontId="5" fillId="6" borderId="0" xfId="5" applyNumberFormat="1" applyFont="1" applyFill="1" applyAlignment="1">
      <alignment horizontal="center"/>
    </xf>
    <xf numFmtId="167" fontId="5" fillId="6" borderId="0" xfId="5" applyNumberFormat="1" applyFont="1" applyFill="1" applyAlignment="1">
      <alignment horizontal="left" vertical="top"/>
    </xf>
    <xf numFmtId="0" fontId="29" fillId="6" borderId="0" xfId="8" applyFont="1" applyFill="1" applyAlignment="1">
      <alignment horizontal="right"/>
    </xf>
    <xf numFmtId="0" fontId="5" fillId="6" borderId="0" xfId="5" applyFont="1" applyFill="1" applyAlignment="1">
      <alignment horizontal="left"/>
    </xf>
    <xf numFmtId="165" fontId="29" fillId="6" borderId="0" xfId="8" applyNumberFormat="1" applyFont="1" applyFill="1"/>
    <xf numFmtId="2" fontId="29" fillId="6" borderId="0" xfId="8" applyNumberFormat="1" applyFont="1" applyFill="1"/>
    <xf numFmtId="0" fontId="5" fillId="6" borderId="0" xfId="5" applyFont="1" applyFill="1" applyAlignment="1">
      <alignment horizontal="right" vertical="top"/>
    </xf>
    <xf numFmtId="2" fontId="5" fillId="6" borderId="0" xfId="5" applyNumberFormat="1" applyFont="1" applyFill="1">
      <alignment vertical="top"/>
    </xf>
    <xf numFmtId="166" fontId="5" fillId="6" borderId="0" xfId="5" applyNumberFormat="1" applyFont="1" applyFill="1" applyAlignment="1">
      <alignment horizontal="left" vertical="top"/>
    </xf>
    <xf numFmtId="170" fontId="5" fillId="6" borderId="0" xfId="5" applyNumberFormat="1" applyFont="1" applyFill="1" applyAlignment="1">
      <alignment horizontal="left" vertical="top"/>
    </xf>
    <xf numFmtId="171" fontId="5" fillId="6" borderId="0" xfId="10" applyNumberFormat="1" applyFont="1" applyFill="1" applyAlignment="1">
      <alignment horizontal="left" vertical="top"/>
    </xf>
    <xf numFmtId="0" fontId="5" fillId="10" borderId="0" xfId="5" applyFont="1" applyFill="1" applyBorder="1" applyProtection="1">
      <alignment vertical="top"/>
      <protection locked="0"/>
    </xf>
    <xf numFmtId="0" fontId="5" fillId="10" borderId="16" xfId="5" applyFont="1" applyFill="1" applyBorder="1" applyProtection="1">
      <alignment vertical="top"/>
      <protection locked="0"/>
    </xf>
    <xf numFmtId="0" fontId="5" fillId="10" borderId="15" xfId="5" applyFont="1" applyFill="1" applyBorder="1" applyProtection="1">
      <alignment vertical="top"/>
      <protection locked="0"/>
    </xf>
    <xf numFmtId="0" fontId="5" fillId="10" borderId="40" xfId="5" applyFont="1" applyFill="1" applyBorder="1" applyProtection="1">
      <alignment vertical="top"/>
      <protection locked="0"/>
    </xf>
    <xf numFmtId="0" fontId="2" fillId="11" borderId="16" xfId="0" applyFont="1" applyFill="1" applyBorder="1" applyAlignment="1"/>
    <xf numFmtId="0" fontId="2" fillId="11" borderId="16" xfId="0" applyFont="1" applyFill="1" applyBorder="1" applyAlignment="1">
      <alignment wrapText="1"/>
    </xf>
    <xf numFmtId="0" fontId="35" fillId="11" borderId="16" xfId="0" applyNumberFormat="1" applyFont="1" applyFill="1" applyBorder="1" applyAlignment="1">
      <alignment horizontal="justify" vertical="top" wrapText="1"/>
    </xf>
    <xf numFmtId="0" fontId="2" fillId="11" borderId="16" xfId="0" applyNumberFormat="1" applyFont="1" applyFill="1" applyBorder="1" applyAlignment="1">
      <alignment horizontal="justify" vertical="top" wrapText="1"/>
    </xf>
    <xf numFmtId="0" fontId="2" fillId="11" borderId="47" xfId="0" applyNumberFormat="1" applyFont="1" applyFill="1" applyBorder="1" applyAlignment="1">
      <alignment horizontal="justify" vertical="top" wrapText="1"/>
    </xf>
    <xf numFmtId="0" fontId="24" fillId="11" borderId="16" xfId="3" applyNumberFormat="1" applyFont="1" applyFill="1" applyBorder="1" applyAlignment="1" applyProtection="1">
      <alignment horizontal="justify" vertical="top" wrapText="1"/>
    </xf>
    <xf numFmtId="0" fontId="1" fillId="11" borderId="15" xfId="0" applyFont="1" applyFill="1" applyBorder="1"/>
    <xf numFmtId="0" fontId="3" fillId="11" borderId="15" xfId="0" applyFont="1" applyFill="1" applyBorder="1" applyAlignment="1">
      <alignment horizontal="left" vertical="top" wrapText="1"/>
    </xf>
    <xf numFmtId="0" fontId="2" fillId="11" borderId="48" xfId="0" applyNumberFormat="1" applyFont="1" applyFill="1" applyBorder="1" applyAlignment="1">
      <alignment horizontal="justify" vertical="top" wrapText="1"/>
    </xf>
    <xf numFmtId="0" fontId="0" fillId="11" borderId="15" xfId="0" applyFill="1" applyBorder="1"/>
    <xf numFmtId="0" fontId="5" fillId="11" borderId="15" xfId="0" applyFont="1" applyFill="1" applyBorder="1" applyAlignment="1">
      <alignment horizontal="justify"/>
    </xf>
    <xf numFmtId="0" fontId="5" fillId="11" borderId="24" xfId="0" applyFont="1" applyFill="1" applyBorder="1" applyAlignment="1">
      <alignment horizontal="justify"/>
    </xf>
    <xf numFmtId="0" fontId="3" fillId="11" borderId="49" xfId="0" applyFont="1" applyFill="1" applyBorder="1" applyAlignment="1">
      <alignment horizontal="left" vertical="top" wrapText="1"/>
    </xf>
    <xf numFmtId="0" fontId="3" fillId="11" borderId="49" xfId="0" applyFont="1" applyFill="1" applyBorder="1" applyAlignment="1" applyProtection="1">
      <alignment horizontal="justify" vertical="top"/>
      <protection locked="0"/>
    </xf>
    <xf numFmtId="0" fontId="10" fillId="11" borderId="50" xfId="2" applyNumberFormat="1" applyFont="1" applyFill="1" applyBorder="1" applyAlignment="1" applyProtection="1">
      <alignment horizontal="justify" vertical="top" wrapText="1"/>
      <protection locked="0"/>
    </xf>
    <xf numFmtId="49" fontId="3" fillId="11" borderId="49" xfId="0" applyNumberFormat="1" applyFont="1" applyFill="1" applyBorder="1" applyAlignment="1" applyProtection="1">
      <alignment horizontal="left" vertical="top" wrapText="1"/>
      <protection locked="0"/>
    </xf>
    <xf numFmtId="0" fontId="8" fillId="11" borderId="50" xfId="2" applyNumberFormat="1" applyFont="1" applyFill="1" applyBorder="1" applyAlignment="1" applyProtection="1">
      <alignment horizontal="justify" vertical="top" wrapText="1"/>
      <protection locked="0"/>
    </xf>
    <xf numFmtId="0" fontId="2" fillId="11" borderId="16" xfId="0" applyFont="1" applyFill="1" applyBorder="1" applyAlignment="1">
      <alignment horizontal="justify" vertical="center"/>
    </xf>
    <xf numFmtId="0" fontId="23" fillId="11" borderId="16" xfId="0" applyFont="1" applyFill="1" applyBorder="1"/>
    <xf numFmtId="0" fontId="5" fillId="11" borderId="16" xfId="0" applyFont="1" applyFill="1" applyBorder="1" applyAlignment="1">
      <alignment horizontal="justify"/>
    </xf>
    <xf numFmtId="0" fontId="2" fillId="11" borderId="48" xfId="0" applyFont="1" applyFill="1" applyBorder="1" applyAlignment="1">
      <alignment horizontal="justify" vertical="top" wrapText="1"/>
    </xf>
    <xf numFmtId="0" fontId="2" fillId="11" borderId="16" xfId="0" applyFont="1" applyFill="1" applyBorder="1" applyAlignment="1">
      <alignment horizontal="justify" vertical="top" wrapText="1"/>
    </xf>
    <xf numFmtId="0" fontId="2" fillId="11" borderId="47" xfId="0" applyFont="1" applyFill="1" applyBorder="1" applyAlignment="1">
      <alignment horizontal="justify" vertical="top" wrapText="1"/>
    </xf>
    <xf numFmtId="0" fontId="24" fillId="11" borderId="47" xfId="0" applyFont="1" applyFill="1" applyBorder="1" applyAlignment="1"/>
    <xf numFmtId="0" fontId="8" fillId="11" borderId="14" xfId="0" applyFont="1" applyFill="1" applyBorder="1" applyAlignment="1">
      <alignment wrapText="1"/>
    </xf>
    <xf numFmtId="0" fontId="2" fillId="8" borderId="13" xfId="5" applyFont="1" applyFill="1" applyBorder="1" applyAlignment="1" applyProtection="1">
      <protection locked="0"/>
    </xf>
    <xf numFmtId="0" fontId="2" fillId="6" borderId="0" xfId="5" applyFont="1" applyFill="1" applyAlignment="1" applyProtection="1"/>
    <xf numFmtId="0" fontId="2" fillId="12" borderId="38" xfId="5" applyFont="1" applyFill="1" applyBorder="1" applyAlignment="1" applyProtection="1"/>
    <xf numFmtId="0" fontId="3" fillId="12" borderId="39" xfId="5" applyFont="1" applyFill="1" applyBorder="1" applyAlignment="1" applyProtection="1"/>
    <xf numFmtId="0" fontId="2" fillId="12" borderId="39" xfId="5" applyFont="1" applyFill="1" applyBorder="1" applyAlignment="1" applyProtection="1"/>
    <xf numFmtId="0" fontId="2" fillId="12" borderId="48" xfId="5" applyFont="1" applyFill="1" applyBorder="1" applyAlignment="1" applyProtection="1"/>
    <xf numFmtId="0" fontId="2" fillId="12" borderId="15" xfId="5" applyFont="1" applyFill="1" applyBorder="1" applyAlignment="1" applyProtection="1"/>
    <xf numFmtId="0" fontId="2" fillId="12" borderId="16" xfId="5" applyFont="1" applyFill="1" applyBorder="1" applyAlignment="1" applyProtection="1"/>
    <xf numFmtId="0" fontId="2" fillId="12" borderId="24" xfId="5" applyFont="1" applyFill="1" applyBorder="1" applyAlignment="1" applyProtection="1"/>
    <xf numFmtId="0" fontId="2" fillId="12" borderId="40" xfId="5" applyFont="1" applyFill="1" applyBorder="1" applyAlignment="1" applyProtection="1"/>
    <xf numFmtId="0" fontId="2" fillId="12" borderId="47" xfId="5" applyFont="1" applyFill="1" applyBorder="1" applyAlignment="1" applyProtection="1"/>
    <xf numFmtId="0" fontId="33" fillId="10" borderId="38" xfId="5" applyFont="1" applyFill="1" applyBorder="1" applyProtection="1">
      <alignment vertical="top"/>
      <protection locked="0"/>
    </xf>
    <xf numFmtId="0" fontId="5" fillId="10" borderId="39" xfId="5" applyFont="1" applyFill="1" applyBorder="1" applyProtection="1">
      <alignment vertical="top"/>
      <protection locked="0"/>
    </xf>
    <xf numFmtId="0" fontId="33" fillId="10" borderId="39" xfId="5" applyFont="1" applyFill="1" applyBorder="1" applyProtection="1">
      <alignment vertical="top"/>
      <protection locked="0"/>
    </xf>
    <xf numFmtId="0" fontId="33" fillId="10" borderId="48" xfId="5" applyFont="1" applyFill="1" applyBorder="1" applyProtection="1">
      <alignment vertical="top"/>
      <protection locked="0"/>
    </xf>
    <xf numFmtId="0" fontId="33" fillId="10" borderId="0" xfId="5" applyFont="1" applyFill="1" applyBorder="1" applyProtection="1">
      <alignment vertical="top"/>
      <protection locked="0"/>
    </xf>
    <xf numFmtId="0" fontId="29" fillId="10" borderId="0" xfId="8" applyFont="1" applyFill="1" applyBorder="1" applyProtection="1">
      <protection locked="0"/>
    </xf>
    <xf numFmtId="0" fontId="5" fillId="10" borderId="24" xfId="5" applyFont="1" applyFill="1" applyBorder="1" applyProtection="1">
      <alignment vertical="top"/>
      <protection locked="0"/>
    </xf>
    <xf numFmtId="0" fontId="29" fillId="10" borderId="40" xfId="8" applyFont="1" applyFill="1" applyBorder="1" applyProtection="1">
      <protection locked="0"/>
    </xf>
    <xf numFmtId="0" fontId="5" fillId="10" borderId="47" xfId="5" applyFont="1" applyFill="1" applyBorder="1" applyProtection="1">
      <alignment vertical="top"/>
      <protection locked="0"/>
    </xf>
    <xf numFmtId="0" fontId="20" fillId="6" borderId="0" xfId="0" applyFont="1" applyFill="1" applyBorder="1" applyAlignment="1">
      <alignment horizontal="left" wrapText="1"/>
    </xf>
    <xf numFmtId="0" fontId="8" fillId="6" borderId="0" xfId="0" applyFont="1" applyFill="1" applyBorder="1" applyAlignment="1">
      <alignment horizontal="left" wrapText="1"/>
    </xf>
    <xf numFmtId="0" fontId="7" fillId="13" borderId="28" xfId="0" applyFont="1" applyFill="1" applyBorder="1" applyAlignment="1">
      <alignment horizontal="center" wrapText="1"/>
    </xf>
    <xf numFmtId="0" fontId="7" fillId="13" borderId="29" xfId="0" applyFont="1" applyFill="1" applyBorder="1" applyAlignment="1">
      <alignment horizontal="center" wrapText="1"/>
    </xf>
    <xf numFmtId="0" fontId="8" fillId="12" borderId="0" xfId="8" applyFont="1" applyFill="1" applyBorder="1" applyAlignment="1" applyProtection="1">
      <alignment horizontal="left"/>
    </xf>
    <xf numFmtId="0" fontId="8" fillId="12" borderId="0" xfId="8" applyFont="1" applyFill="1" applyBorder="1" applyAlignment="1" applyProtection="1">
      <alignment horizontal="center"/>
    </xf>
    <xf numFmtId="165" fontId="2" fillId="12" borderId="0" xfId="5" applyNumberFormat="1" applyFont="1" applyFill="1" applyBorder="1" applyAlignment="1" applyProtection="1">
      <alignment horizontal="center"/>
    </xf>
    <xf numFmtId="0" fontId="8" fillId="9" borderId="52" xfId="8" applyFont="1" applyFill="1" applyBorder="1" applyAlignment="1" applyProtection="1">
      <alignment horizontal="left"/>
    </xf>
    <xf numFmtId="0" fontId="8" fillId="9" borderId="52" xfId="8" quotePrefix="1" applyFont="1" applyFill="1" applyBorder="1" applyAlignment="1" applyProtection="1">
      <alignment horizontal="left"/>
    </xf>
    <xf numFmtId="0" fontId="8" fillId="9" borderId="53" xfId="8" applyFont="1" applyFill="1" applyBorder="1" applyAlignment="1" applyProtection="1">
      <alignment horizontal="left"/>
    </xf>
    <xf numFmtId="0" fontId="3" fillId="11" borderId="38" xfId="0" applyFont="1" applyFill="1" applyBorder="1" applyAlignment="1">
      <alignment vertical="top" wrapText="1"/>
    </xf>
    <xf numFmtId="0" fontId="3" fillId="11" borderId="15" xfId="0" applyFont="1" applyFill="1" applyBorder="1" applyAlignment="1">
      <alignment vertical="top" wrapText="1"/>
    </xf>
    <xf numFmtId="0" fontId="2" fillId="11" borderId="48" xfId="0" applyFont="1" applyFill="1" applyBorder="1" applyAlignment="1">
      <alignment vertical="center" wrapText="1"/>
    </xf>
    <xf numFmtId="0" fontId="19" fillId="6" borderId="0" xfId="0" applyFont="1" applyFill="1"/>
    <xf numFmtId="3" fontId="2" fillId="8" borderId="13" xfId="5" applyNumberFormat="1" applyFont="1" applyFill="1" applyBorder="1" applyAlignment="1" applyProtection="1">
      <protection locked="0"/>
    </xf>
    <xf numFmtId="0" fontId="2" fillId="2" borderId="54" xfId="0" applyFont="1" applyFill="1" applyBorder="1" applyProtection="1"/>
    <xf numFmtId="0" fontId="2" fillId="2" borderId="55" xfId="0" applyFont="1" applyFill="1" applyBorder="1" applyProtection="1"/>
    <xf numFmtId="4" fontId="12" fillId="0" borderId="6" xfId="1" applyNumberFormat="1" applyFont="1" applyFill="1" applyBorder="1" applyAlignment="1" applyProtection="1">
      <alignment horizontal="center" vertical="center"/>
    </xf>
    <xf numFmtId="4" fontId="12" fillId="0" borderId="13" xfId="1" applyNumberFormat="1" applyFont="1" applyFill="1" applyBorder="1" applyAlignment="1" applyProtection="1">
      <alignment horizontal="center" vertical="center"/>
    </xf>
    <xf numFmtId="4" fontId="8" fillId="0" borderId="6" xfId="0" applyNumberFormat="1" applyFont="1" applyFill="1" applyBorder="1" applyAlignment="1" applyProtection="1">
      <alignment horizontal="center" vertical="center" wrapText="1"/>
    </xf>
    <xf numFmtId="4" fontId="8" fillId="0" borderId="13" xfId="0" applyNumberFormat="1" applyFont="1" applyFill="1" applyBorder="1" applyAlignment="1" applyProtection="1">
      <alignment horizontal="center" vertical="center" wrapText="1"/>
    </xf>
    <xf numFmtId="0" fontId="7" fillId="2" borderId="56" xfId="0" applyFont="1" applyFill="1" applyBorder="1" applyAlignment="1" applyProtection="1">
      <alignment wrapText="1"/>
    </xf>
    <xf numFmtId="0" fontId="3" fillId="2" borderId="54" xfId="0" applyFont="1" applyFill="1" applyBorder="1" applyProtection="1"/>
    <xf numFmtId="0" fontId="2" fillId="2" borderId="57" xfId="0" applyFont="1" applyFill="1" applyBorder="1" applyProtection="1"/>
    <xf numFmtId="3" fontId="12" fillId="0" borderId="58" xfId="1" applyNumberFormat="1" applyFont="1" applyFill="1" applyBorder="1" applyAlignment="1" applyProtection="1">
      <alignment horizontal="center" vertical="center"/>
    </xf>
    <xf numFmtId="0" fontId="3" fillId="2" borderId="14" xfId="0" applyFont="1" applyFill="1" applyBorder="1" applyProtection="1"/>
    <xf numFmtId="3" fontId="8" fillId="0" borderId="59" xfId="0" applyNumberFormat="1" applyFont="1" applyFill="1" applyBorder="1" applyAlignment="1" applyProtection="1">
      <alignment horizontal="center" vertical="center" wrapText="1"/>
    </xf>
    <xf numFmtId="4" fontId="8" fillId="0" borderId="60" xfId="0" applyNumberFormat="1" applyFont="1" applyFill="1" applyBorder="1" applyAlignment="1" applyProtection="1">
      <alignment horizontal="center" vertical="center" wrapText="1"/>
    </xf>
    <xf numFmtId="3" fontId="8" fillId="0" borderId="61" xfId="0" applyNumberFormat="1" applyFont="1" applyFill="1" applyBorder="1" applyAlignment="1" applyProtection="1">
      <alignment horizontal="center" vertical="center" wrapText="1"/>
    </xf>
    <xf numFmtId="0" fontId="3" fillId="2" borderId="57" xfId="0" applyFont="1" applyFill="1" applyBorder="1" applyProtection="1"/>
    <xf numFmtId="0" fontId="2" fillId="2" borderId="62" xfId="0" applyFont="1" applyFill="1" applyBorder="1" applyProtection="1"/>
    <xf numFmtId="4" fontId="8" fillId="0" borderId="63" xfId="0" applyNumberFormat="1" applyFont="1" applyFill="1" applyBorder="1" applyAlignment="1" applyProtection="1">
      <alignment horizontal="center" vertical="center" wrapText="1"/>
    </xf>
    <xf numFmtId="0" fontId="3" fillId="2" borderId="62" xfId="0" applyFont="1" applyFill="1" applyBorder="1" applyProtection="1"/>
    <xf numFmtId="0" fontId="3" fillId="2" borderId="55" xfId="0" applyFont="1" applyFill="1" applyBorder="1" applyProtection="1"/>
    <xf numFmtId="3" fontId="8" fillId="0" borderId="46" xfId="0" applyNumberFormat="1" applyFont="1" applyFill="1" applyBorder="1" applyAlignment="1" applyProtection="1">
      <alignment horizontal="center" vertical="center" wrapText="1"/>
    </xf>
    <xf numFmtId="3" fontId="12" fillId="0" borderId="37" xfId="1" applyNumberFormat="1" applyFont="1" applyFill="1" applyBorder="1" applyAlignment="1" applyProtection="1">
      <alignment horizontal="center" vertical="center"/>
    </xf>
    <xf numFmtId="0" fontId="13" fillId="0" borderId="28" xfId="0" applyFont="1" applyFill="1" applyBorder="1" applyAlignment="1" applyProtection="1">
      <alignment horizontal="center" vertical="center" wrapText="1"/>
    </xf>
    <xf numFmtId="0" fontId="3" fillId="0" borderId="29" xfId="0" applyFont="1" applyFill="1" applyBorder="1" applyAlignment="1" applyProtection="1">
      <alignment horizontal="center" vertical="center" wrapText="1"/>
    </xf>
    <xf numFmtId="0" fontId="13" fillId="0" borderId="35" xfId="0" applyFont="1" applyFill="1" applyBorder="1" applyAlignment="1" applyProtection="1">
      <alignment horizontal="center" vertical="center" wrapText="1"/>
    </xf>
    <xf numFmtId="4" fontId="2" fillId="0" borderId="6" xfId="0" applyNumberFormat="1" applyFont="1" applyFill="1" applyBorder="1" applyAlignment="1" applyProtection="1">
      <alignment horizontal="center" vertical="center" wrapText="1"/>
    </xf>
    <xf numFmtId="4" fontId="2" fillId="0" borderId="13" xfId="0" applyNumberFormat="1" applyFont="1" applyFill="1" applyBorder="1" applyAlignment="1" applyProtection="1">
      <alignment horizontal="center" vertical="center" wrapText="1"/>
    </xf>
    <xf numFmtId="0" fontId="2" fillId="7" borderId="20" xfId="0" applyFont="1" applyFill="1" applyBorder="1" applyAlignment="1"/>
    <xf numFmtId="0" fontId="2" fillId="7" borderId="22" xfId="0" applyFont="1" applyFill="1" applyBorder="1" applyAlignment="1"/>
    <xf numFmtId="167" fontId="5" fillId="6" borderId="0" xfId="0" applyNumberFormat="1" applyFont="1" applyFill="1" applyAlignment="1">
      <alignment horizontal="left" vertical="top"/>
    </xf>
    <xf numFmtId="0" fontId="3" fillId="2" borderId="64" xfId="0" applyFont="1" applyFill="1" applyBorder="1" applyAlignment="1" applyProtection="1">
      <alignment horizontal="center"/>
      <protection locked="0"/>
    </xf>
    <xf numFmtId="0" fontId="3" fillId="2" borderId="26" xfId="0" applyFont="1" applyFill="1" applyBorder="1" applyAlignment="1" applyProtection="1">
      <alignment horizontal="center"/>
      <protection locked="0"/>
    </xf>
    <xf numFmtId="0" fontId="7" fillId="2" borderId="26" xfId="0" applyFont="1" applyFill="1" applyBorder="1" applyAlignment="1" applyProtection="1">
      <alignment horizontal="center" wrapText="1"/>
      <protection locked="0"/>
    </xf>
    <xf numFmtId="0" fontId="7" fillId="2" borderId="27" xfId="0" applyFont="1" applyFill="1" applyBorder="1" applyAlignment="1" applyProtection="1">
      <alignment horizontal="center" wrapText="1"/>
      <protection locked="0"/>
    </xf>
    <xf numFmtId="0" fontId="3" fillId="2" borderId="14" xfId="0" applyFont="1" applyFill="1" applyBorder="1" applyProtection="1">
      <protection locked="0"/>
    </xf>
    <xf numFmtId="0" fontId="2" fillId="2" borderId="57" xfId="0" applyFont="1" applyFill="1" applyBorder="1" applyProtection="1">
      <protection locked="0"/>
    </xf>
    <xf numFmtId="0" fontId="2" fillId="2" borderId="53" xfId="0" applyFont="1" applyFill="1" applyBorder="1" applyProtection="1">
      <protection locked="0"/>
    </xf>
    <xf numFmtId="3" fontId="53" fillId="9" borderId="43" xfId="8" applyNumberFormat="1" applyFont="1" applyFill="1" applyBorder="1" applyAlignment="1" applyProtection="1">
      <alignment horizontal="center"/>
    </xf>
    <xf numFmtId="3" fontId="53" fillId="9" borderId="31" xfId="8" applyNumberFormat="1" applyFont="1" applyFill="1" applyBorder="1" applyAlignment="1" applyProtection="1">
      <alignment horizontal="center"/>
    </xf>
    <xf numFmtId="3" fontId="53" fillId="9" borderId="16" xfId="8" applyNumberFormat="1" applyFont="1" applyFill="1" applyBorder="1" applyAlignment="1" applyProtection="1">
      <alignment horizontal="center"/>
    </xf>
    <xf numFmtId="3" fontId="53" fillId="9" borderId="46" xfId="8" applyNumberFormat="1" applyFont="1" applyFill="1" applyBorder="1" applyAlignment="1" applyProtection="1">
      <alignment horizontal="center"/>
    </xf>
    <xf numFmtId="3" fontId="53" fillId="9" borderId="33" xfId="8" applyNumberFormat="1" applyFont="1" applyFill="1" applyBorder="1" applyAlignment="1" applyProtection="1">
      <alignment horizontal="center"/>
    </xf>
    <xf numFmtId="3" fontId="53" fillId="9" borderId="47" xfId="8" applyNumberFormat="1" applyFont="1" applyFill="1" applyBorder="1" applyAlignment="1" applyProtection="1">
      <alignment horizontal="center"/>
    </xf>
    <xf numFmtId="0" fontId="2" fillId="8" borderId="64" xfId="5" applyFont="1" applyFill="1" applyBorder="1" applyAlignment="1"/>
    <xf numFmtId="0" fontId="2" fillId="8" borderId="65" xfId="5" applyFont="1" applyFill="1" applyBorder="1" applyAlignment="1"/>
    <xf numFmtId="0" fontId="2" fillId="8" borderId="66" xfId="5" applyFont="1" applyFill="1" applyBorder="1" applyAlignment="1"/>
    <xf numFmtId="0" fontId="28" fillId="7" borderId="15" xfId="5" applyFont="1" applyFill="1" applyBorder="1" applyAlignment="1"/>
    <xf numFmtId="0" fontId="2" fillId="0" borderId="64" xfId="0" applyFont="1" applyFill="1" applyBorder="1" applyAlignment="1" applyProtection="1">
      <alignment horizontal="left" vertical="center" wrapText="1"/>
      <protection locked="0"/>
    </xf>
    <xf numFmtId="0" fontId="2" fillId="0" borderId="26" xfId="0" applyFont="1" applyFill="1" applyBorder="1" applyAlignment="1" applyProtection="1">
      <alignment horizontal="left" vertical="center" wrapText="1"/>
      <protection locked="0"/>
    </xf>
    <xf numFmtId="165" fontId="2" fillId="0" borderId="7" xfId="0" applyNumberFormat="1" applyFont="1" applyFill="1" applyBorder="1" applyAlignment="1" applyProtection="1">
      <alignment horizontal="center" vertical="center" wrapText="1"/>
    </xf>
    <xf numFmtId="165" fontId="2" fillId="0" borderId="2" xfId="0" applyNumberFormat="1" applyFont="1" applyFill="1" applyBorder="1" applyAlignment="1" applyProtection="1">
      <alignment horizontal="center" vertical="center" wrapText="1"/>
    </xf>
    <xf numFmtId="165" fontId="2" fillId="0" borderId="10" xfId="0" applyNumberFormat="1" applyFont="1" applyFill="1" applyBorder="1" applyAlignment="1" applyProtection="1">
      <alignment horizontal="center" vertical="center" wrapText="1"/>
    </xf>
    <xf numFmtId="0" fontId="2" fillId="6" borderId="56" xfId="0" applyFont="1" applyFill="1" applyBorder="1" applyAlignment="1" applyProtection="1">
      <alignment horizontal="left" vertical="center" wrapText="1"/>
      <protection locked="0"/>
    </xf>
    <xf numFmtId="0" fontId="2" fillId="6" borderId="56" xfId="0" applyFont="1" applyFill="1" applyBorder="1" applyAlignment="1" applyProtection="1">
      <alignment horizontal="left" wrapText="1"/>
      <protection locked="0"/>
    </xf>
    <xf numFmtId="0" fontId="10" fillId="6" borderId="52" xfId="3" applyFont="1" applyFill="1" applyBorder="1" applyAlignment="1" applyProtection="1">
      <alignment horizontal="left" wrapText="1"/>
      <protection locked="0"/>
    </xf>
    <xf numFmtId="0" fontId="8" fillId="6" borderId="52" xfId="3" applyFont="1" applyFill="1" applyBorder="1" applyAlignment="1" applyProtection="1">
      <alignment horizontal="left" wrapText="1"/>
      <protection locked="0"/>
    </xf>
    <xf numFmtId="0" fontId="6" fillId="6" borderId="53" xfId="0" applyFont="1" applyFill="1" applyBorder="1" applyAlignment="1"/>
    <xf numFmtId="0" fontId="8" fillId="6" borderId="56" xfId="0" applyFont="1" applyFill="1" applyBorder="1" applyAlignment="1" applyProtection="1">
      <alignment wrapText="1"/>
    </xf>
    <xf numFmtId="0" fontId="8" fillId="6" borderId="52" xfId="0" applyFont="1" applyFill="1" applyBorder="1" applyAlignment="1" applyProtection="1">
      <alignment wrapText="1"/>
    </xf>
    <xf numFmtId="0" fontId="8" fillId="6" borderId="53" xfId="0" applyFont="1" applyFill="1" applyBorder="1" applyProtection="1"/>
    <xf numFmtId="0" fontId="8" fillId="6" borderId="6" xfId="8" applyFont="1" applyFill="1" applyBorder="1" applyAlignment="1" applyProtection="1">
      <alignment horizontal="left"/>
    </xf>
    <xf numFmtId="0" fontId="8" fillId="6" borderId="6" xfId="0" applyFont="1" applyFill="1" applyBorder="1" applyAlignment="1">
      <alignment horizontal="center" wrapText="1"/>
    </xf>
    <xf numFmtId="165" fontId="8" fillId="6" borderId="6" xfId="0" applyNumberFormat="1" applyFont="1" applyFill="1" applyBorder="1" applyAlignment="1">
      <alignment horizontal="center" wrapText="1"/>
    </xf>
    <xf numFmtId="165" fontId="12" fillId="6" borderId="6" xfId="0" applyNumberFormat="1" applyFont="1" applyFill="1" applyBorder="1" applyAlignment="1" applyProtection="1">
      <alignment horizontal="center"/>
    </xf>
    <xf numFmtId="0" fontId="8" fillId="6" borderId="6" xfId="8" applyFont="1" applyFill="1" applyBorder="1" applyAlignment="1" applyProtection="1">
      <alignment horizontal="left" wrapText="1"/>
    </xf>
    <xf numFmtId="0" fontId="8" fillId="6" borderId="6" xfId="8" quotePrefix="1" applyFont="1" applyFill="1" applyBorder="1" applyAlignment="1" applyProtection="1">
      <alignment horizontal="left"/>
    </xf>
    <xf numFmtId="0" fontId="8" fillId="6" borderId="6" xfId="8" quotePrefix="1" applyFont="1" applyFill="1" applyBorder="1" applyAlignment="1" applyProtection="1">
      <alignment horizontal="left" wrapText="1"/>
    </xf>
    <xf numFmtId="3" fontId="7" fillId="0" borderId="7" xfId="0" applyNumberFormat="1" applyFont="1" applyFill="1" applyBorder="1" applyAlignment="1" applyProtection="1">
      <alignment horizontal="center" vertical="center"/>
    </xf>
    <xf numFmtId="4" fontId="12" fillId="0" borderId="12" xfId="1" applyNumberFormat="1" applyFont="1" applyFill="1" applyBorder="1" applyAlignment="1" applyProtection="1">
      <alignment horizontal="center" vertical="center"/>
    </xf>
    <xf numFmtId="3" fontId="12" fillId="0" borderId="8" xfId="1" applyNumberFormat="1" applyFont="1" applyFill="1" applyBorder="1" applyAlignment="1" applyProtection="1">
      <alignment horizontal="center" vertical="center"/>
    </xf>
    <xf numFmtId="3" fontId="7" fillId="0" borderId="67" xfId="0" applyNumberFormat="1" applyFont="1" applyFill="1" applyBorder="1" applyAlignment="1" applyProtection="1">
      <alignment horizontal="center" vertical="center"/>
    </xf>
    <xf numFmtId="3" fontId="7" fillId="0" borderId="32" xfId="0" applyNumberFormat="1" applyFont="1" applyFill="1" applyBorder="1" applyAlignment="1" applyProtection="1">
      <alignment horizontal="center" vertical="center"/>
    </xf>
    <xf numFmtId="4" fontId="2" fillId="6" borderId="6" xfId="0" applyNumberFormat="1" applyFont="1" applyFill="1" applyBorder="1" applyAlignment="1" applyProtection="1">
      <alignment horizontal="center" vertical="center" wrapText="1"/>
    </xf>
    <xf numFmtId="0" fontId="8" fillId="6" borderId="0" xfId="0" applyFont="1" applyFill="1" applyBorder="1"/>
    <xf numFmtId="0" fontId="8" fillId="6" borderId="16" xfId="0" applyFont="1" applyFill="1" applyBorder="1"/>
    <xf numFmtId="0" fontId="8" fillId="6" borderId="40" xfId="0" applyFont="1" applyFill="1" applyBorder="1"/>
    <xf numFmtId="0" fontId="8" fillId="6" borderId="47" xfId="0" applyFont="1" applyFill="1" applyBorder="1"/>
    <xf numFmtId="0" fontId="2" fillId="6" borderId="24" xfId="0" applyFont="1" applyFill="1" applyBorder="1"/>
    <xf numFmtId="0" fontId="2" fillId="6" borderId="40" xfId="0" applyFont="1" applyFill="1" applyBorder="1"/>
    <xf numFmtId="0" fontId="12" fillId="6" borderId="15" xfId="0" applyFont="1" applyFill="1" applyBorder="1"/>
    <xf numFmtId="0" fontId="41" fillId="6" borderId="38" xfId="0" applyFont="1" applyFill="1" applyBorder="1" applyAlignment="1"/>
    <xf numFmtId="0" fontId="41" fillId="6" borderId="39" xfId="0" applyFont="1" applyFill="1" applyBorder="1" applyAlignment="1"/>
    <xf numFmtId="0" fontId="41" fillId="6" borderId="48" xfId="0" applyFont="1" applyFill="1" applyBorder="1" applyAlignment="1"/>
    <xf numFmtId="3" fontId="16" fillId="4" borderId="13" xfId="0" applyNumberFormat="1" applyFont="1" applyFill="1" applyBorder="1" applyAlignment="1" applyProtection="1">
      <alignment horizontal="center" vertical="center"/>
      <protection locked="0"/>
    </xf>
    <xf numFmtId="3" fontId="16" fillId="4" borderId="60" xfId="0" applyNumberFormat="1" applyFont="1" applyFill="1" applyBorder="1" applyAlignment="1" applyProtection="1">
      <alignment horizontal="center" vertical="center"/>
      <protection locked="0"/>
    </xf>
    <xf numFmtId="0" fontId="2" fillId="6" borderId="38" xfId="5" applyFont="1" applyFill="1" applyBorder="1" applyAlignment="1"/>
    <xf numFmtId="0" fontId="3" fillId="6" borderId="39" xfId="5" applyFont="1" applyFill="1" applyBorder="1" applyAlignment="1"/>
    <xf numFmtId="0" fontId="2" fillId="6" borderId="39" xfId="5" applyFont="1" applyFill="1" applyBorder="1" applyAlignment="1"/>
    <xf numFmtId="0" fontId="2" fillId="6" borderId="48" xfId="5" applyFont="1" applyFill="1" applyBorder="1" applyAlignment="1"/>
    <xf numFmtId="0" fontId="2" fillId="6" borderId="15" xfId="5" applyFont="1" applyFill="1" applyBorder="1" applyAlignment="1"/>
    <xf numFmtId="0" fontId="2" fillId="6" borderId="16" xfId="5" applyFont="1" applyFill="1" applyBorder="1" applyAlignment="1"/>
    <xf numFmtId="0" fontId="2" fillId="6" borderId="47" xfId="5" applyFont="1" applyFill="1" applyBorder="1" applyAlignment="1"/>
    <xf numFmtId="0" fontId="2" fillId="6" borderId="0" xfId="5" applyFont="1" applyFill="1" applyBorder="1" applyAlignment="1"/>
    <xf numFmtId="0" fontId="2" fillId="6" borderId="24" xfId="5" applyFont="1" applyFill="1" applyBorder="1" applyAlignment="1"/>
    <xf numFmtId="0" fontId="2" fillId="7" borderId="67" xfId="0" applyFont="1" applyFill="1" applyBorder="1" applyAlignment="1">
      <alignment vertical="center"/>
    </xf>
    <xf numFmtId="0" fontId="36" fillId="7" borderId="58" xfId="0" applyFont="1" applyFill="1" applyBorder="1" applyAlignment="1">
      <alignment horizontal="left" vertical="center" wrapText="1"/>
    </xf>
    <xf numFmtId="3" fontId="3" fillId="7" borderId="9" xfId="0" applyNumberFormat="1" applyFont="1" applyFill="1" applyBorder="1" applyAlignment="1" applyProtection="1">
      <alignment horizontal="center" vertical="center"/>
      <protection locked="0"/>
    </xf>
    <xf numFmtId="0" fontId="36" fillId="7" borderId="9" xfId="0" applyFont="1" applyFill="1" applyBorder="1" applyAlignment="1">
      <alignment horizontal="left" vertical="center" wrapText="1"/>
    </xf>
    <xf numFmtId="3" fontId="3" fillId="7" borderId="11" xfId="0" applyNumberFormat="1" applyFont="1" applyFill="1" applyBorder="1" applyAlignment="1" applyProtection="1">
      <alignment horizontal="center" vertical="center"/>
      <protection locked="0"/>
    </xf>
    <xf numFmtId="0" fontId="2" fillId="6" borderId="0" xfId="5" applyFont="1" applyFill="1" applyBorder="1" applyAlignment="1" applyProtection="1">
      <protection locked="0"/>
    </xf>
    <xf numFmtId="0" fontId="43" fillId="0" borderId="64" xfId="9" applyFont="1" applyBorder="1" applyAlignment="1">
      <alignment horizontal="center" vertical="center"/>
    </xf>
    <xf numFmtId="0" fontId="43" fillId="0" borderId="7" xfId="9" applyFont="1" applyBorder="1" applyAlignment="1">
      <alignment horizontal="center" vertical="center"/>
    </xf>
    <xf numFmtId="0" fontId="43" fillId="0" borderId="12" xfId="9" applyFont="1" applyBorder="1" applyAlignment="1">
      <alignment horizontal="center" vertical="center"/>
    </xf>
    <xf numFmtId="0" fontId="43" fillId="0" borderId="8" xfId="9" applyFont="1" applyBorder="1" applyAlignment="1">
      <alignment horizontal="center" vertical="center"/>
    </xf>
    <xf numFmtId="0" fontId="44" fillId="0" borderId="2" xfId="9" applyFont="1" applyBorder="1" applyAlignment="1">
      <alignment horizontal="center" vertical="center" wrapText="1"/>
    </xf>
    <xf numFmtId="0" fontId="44" fillId="0" borderId="6" xfId="9" applyFont="1" applyBorder="1" applyAlignment="1">
      <alignment horizontal="center" vertical="center" wrapText="1"/>
    </xf>
    <xf numFmtId="0" fontId="44" fillId="0" borderId="9" xfId="9" applyFont="1" applyBorder="1" applyAlignment="1">
      <alignment horizontal="center" vertical="center" wrapText="1"/>
    </xf>
    <xf numFmtId="0" fontId="44" fillId="0" borderId="10" xfId="9" applyFont="1" applyBorder="1" applyAlignment="1">
      <alignment horizontal="center" vertical="center" wrapText="1"/>
    </xf>
    <xf numFmtId="0" fontId="44" fillId="0" borderId="13" xfId="9" applyFont="1" applyBorder="1" applyAlignment="1">
      <alignment horizontal="center" vertical="center" wrapText="1"/>
    </xf>
    <xf numFmtId="0" fontId="44" fillId="0" borderId="11" xfId="9" applyFont="1" applyBorder="1" applyAlignment="1">
      <alignment horizontal="center" vertical="center" wrapText="1"/>
    </xf>
    <xf numFmtId="0" fontId="46" fillId="5" borderId="64" xfId="9" applyFont="1" applyFill="1" applyBorder="1" applyAlignment="1">
      <alignment horizontal="center" vertical="center"/>
    </xf>
    <xf numFmtId="1" fontId="46" fillId="5" borderId="67" xfId="9" applyNumberFormat="1" applyFont="1" applyFill="1" applyBorder="1" applyAlignment="1" applyProtection="1">
      <alignment horizontal="center" vertical="center"/>
      <protection locked="0"/>
    </xf>
    <xf numFmtId="2" fontId="46" fillId="5" borderId="60" xfId="9" applyNumberFormat="1" applyFont="1" applyFill="1" applyBorder="1" applyAlignment="1" applyProtection="1">
      <alignment horizontal="center" vertical="center"/>
      <protection locked="0"/>
    </xf>
    <xf numFmtId="2" fontId="46" fillId="5" borderId="58" xfId="9" applyNumberFormat="1" applyFont="1" applyFill="1" applyBorder="1" applyAlignment="1" applyProtection="1">
      <alignment horizontal="center" vertical="center"/>
    </xf>
    <xf numFmtId="1" fontId="44" fillId="8" borderId="2" xfId="9" applyNumberFormat="1" applyFont="1" applyFill="1" applyBorder="1" applyAlignment="1" applyProtection="1">
      <alignment horizontal="center" vertical="center"/>
      <protection locked="0"/>
    </xf>
    <xf numFmtId="0" fontId="44" fillId="8" borderId="6" xfId="9" applyFont="1" applyFill="1" applyBorder="1" applyAlignment="1" applyProtection="1">
      <alignment horizontal="center" vertical="center"/>
      <protection locked="0"/>
    </xf>
    <xf numFmtId="2" fontId="46" fillId="5" borderId="9" xfId="9" applyNumberFormat="1" applyFont="1" applyFill="1" applyBorder="1" applyAlignment="1" applyProtection="1">
      <alignment horizontal="center" vertical="center"/>
    </xf>
    <xf numFmtId="0" fontId="44" fillId="8" borderId="2" xfId="9" applyFont="1" applyFill="1" applyBorder="1" applyAlignment="1" applyProtection="1">
      <alignment horizontal="center" vertical="center"/>
      <protection locked="0"/>
    </xf>
    <xf numFmtId="0" fontId="44" fillId="8" borderId="26" xfId="9" applyFont="1" applyFill="1" applyBorder="1" applyAlignment="1" applyProtection="1">
      <alignment horizontal="center" vertical="center"/>
      <protection locked="0"/>
    </xf>
    <xf numFmtId="0" fontId="5" fillId="2" borderId="0" xfId="0" applyFont="1" applyFill="1" applyAlignment="1" applyProtection="1">
      <alignment horizontal="left"/>
    </xf>
    <xf numFmtId="0" fontId="5" fillId="2" borderId="0" xfId="0" applyFont="1" applyFill="1"/>
    <xf numFmtId="0" fontId="2" fillId="2" borderId="31" xfId="0" applyFont="1" applyFill="1" applyBorder="1" applyProtection="1">
      <protection locked="0"/>
    </xf>
    <xf numFmtId="0" fontId="2" fillId="2" borderId="60" xfId="0" applyFont="1" applyFill="1" applyBorder="1" applyProtection="1">
      <protection locked="0"/>
    </xf>
    <xf numFmtId="3" fontId="8" fillId="0" borderId="11" xfId="0" applyNumberFormat="1" applyFont="1" applyFill="1" applyBorder="1" applyAlignment="1" applyProtection="1">
      <alignment horizontal="center" vertical="center" wrapText="1"/>
    </xf>
    <xf numFmtId="0" fontId="2" fillId="2" borderId="0" xfId="0" applyFont="1" applyFill="1" applyAlignment="1">
      <alignment horizontal="left" vertical="center"/>
    </xf>
    <xf numFmtId="0" fontId="8" fillId="11" borderId="16" xfId="0" applyFont="1" applyFill="1" applyBorder="1" applyAlignment="1">
      <alignment wrapText="1"/>
    </xf>
    <xf numFmtId="0" fontId="25" fillId="12" borderId="0" xfId="8" applyFont="1" applyFill="1" applyBorder="1" applyAlignment="1" applyProtection="1">
      <alignment horizontal="left"/>
    </xf>
    <xf numFmtId="0" fontId="3" fillId="9" borderId="51" xfId="5" applyFont="1" applyFill="1" applyBorder="1" applyAlignment="1" applyProtection="1">
      <alignment vertical="center"/>
    </xf>
    <xf numFmtId="0" fontId="3" fillId="9" borderId="3" xfId="5" applyFont="1" applyFill="1" applyBorder="1" applyAlignment="1" applyProtection="1">
      <alignment horizontal="center" vertical="center"/>
    </xf>
    <xf numFmtId="0" fontId="3" fillId="9" borderId="3" xfId="5" applyFont="1" applyFill="1" applyBorder="1" applyAlignment="1" applyProtection="1">
      <alignment horizontal="center" vertical="center" wrapText="1"/>
    </xf>
    <xf numFmtId="0" fontId="3" fillId="9" borderId="50" xfId="5" applyFont="1" applyFill="1" applyBorder="1" applyAlignment="1" applyProtection="1">
      <alignment horizontal="center" vertical="center" wrapText="1"/>
    </xf>
    <xf numFmtId="0" fontId="2" fillId="7" borderId="2" xfId="0" applyFont="1" applyFill="1" applyBorder="1" applyAlignment="1">
      <alignment horizontal="left" vertical="center"/>
    </xf>
    <xf numFmtId="0" fontId="2" fillId="7" borderId="10" xfId="0" applyFont="1" applyFill="1" applyBorder="1" applyAlignment="1">
      <alignment horizontal="left" vertical="center" wrapText="1"/>
    </xf>
    <xf numFmtId="0" fontId="2" fillId="2" borderId="0" xfId="0" applyFont="1" applyFill="1" applyAlignment="1" applyProtection="1">
      <alignment horizontal="left"/>
    </xf>
    <xf numFmtId="0" fontId="8" fillId="6" borderId="60" xfId="8" applyFont="1" applyFill="1" applyBorder="1" applyAlignment="1" applyProtection="1">
      <alignment horizontal="left"/>
    </xf>
    <xf numFmtId="0" fontId="8" fillId="6" borderId="60" xfId="0" applyFont="1" applyFill="1" applyBorder="1" applyAlignment="1">
      <alignment horizontal="center" wrapText="1"/>
    </xf>
    <xf numFmtId="0" fontId="2" fillId="2" borderId="0" xfId="0" applyFont="1" applyFill="1" applyAlignment="1"/>
    <xf numFmtId="0" fontId="52" fillId="2" borderId="0" xfId="0" applyFont="1" applyFill="1"/>
    <xf numFmtId="0" fontId="60" fillId="6" borderId="53" xfId="2" applyFont="1" applyFill="1" applyBorder="1" applyAlignment="1" applyProtection="1">
      <alignment vertical="center"/>
    </xf>
    <xf numFmtId="0" fontId="61" fillId="6" borderId="0" xfId="2" applyFont="1" applyFill="1" applyBorder="1" applyAlignment="1" applyProtection="1">
      <alignment wrapText="1"/>
    </xf>
    <xf numFmtId="0" fontId="3" fillId="13" borderId="16" xfId="0" applyFont="1" applyFill="1" applyBorder="1" applyAlignment="1" applyProtection="1">
      <alignment horizontal="center" wrapText="1"/>
    </xf>
    <xf numFmtId="0" fontId="7" fillId="0" borderId="51" xfId="0" applyFont="1" applyFill="1" applyBorder="1" applyAlignment="1" applyProtection="1">
      <alignment horizontal="center" vertical="top" wrapText="1"/>
    </xf>
    <xf numFmtId="0" fontId="7" fillId="0" borderId="3" xfId="0" applyFont="1" applyFill="1" applyBorder="1" applyAlignment="1" applyProtection="1">
      <alignment horizontal="center" vertical="top" wrapText="1"/>
    </xf>
    <xf numFmtId="0" fontId="7" fillId="0" borderId="34" xfId="0" applyFont="1" applyFill="1" applyBorder="1" applyAlignment="1" applyProtection="1">
      <alignment horizontal="center" vertical="top" wrapText="1"/>
    </xf>
    <xf numFmtId="0" fontId="7" fillId="2" borderId="14" xfId="0" applyFont="1" applyFill="1" applyBorder="1" applyAlignment="1" applyProtection="1">
      <alignment vertical="top" wrapText="1"/>
    </xf>
    <xf numFmtId="0" fontId="2" fillId="2" borderId="63" xfId="0" applyFont="1" applyFill="1" applyBorder="1" applyProtection="1">
      <protection locked="0"/>
    </xf>
    <xf numFmtId="0" fontId="12" fillId="2" borderId="0" xfId="0" applyFont="1" applyFill="1" applyBorder="1" applyAlignment="1" applyProtection="1">
      <alignment horizontal="left"/>
      <protection locked="0"/>
    </xf>
    <xf numFmtId="0" fontId="2" fillId="7" borderId="17" xfId="5" applyFont="1" applyFill="1" applyBorder="1" applyAlignment="1">
      <alignment vertical="center"/>
    </xf>
    <xf numFmtId="3" fontId="2" fillId="8" borderId="6" xfId="5" applyNumberFormat="1" applyFont="1" applyFill="1" applyBorder="1" applyAlignment="1" applyProtection="1">
      <alignment vertical="center"/>
      <protection locked="0"/>
    </xf>
    <xf numFmtId="0" fontId="3" fillId="2" borderId="0" xfId="0" applyFont="1" applyFill="1" applyProtection="1"/>
    <xf numFmtId="0" fontId="8" fillId="6" borderId="49" xfId="0" applyNumberFormat="1" applyFont="1" applyFill="1" applyBorder="1" applyAlignment="1">
      <alignment horizontal="left" vertical="center" wrapText="1"/>
    </xf>
    <xf numFmtId="0" fontId="0" fillId="6" borderId="50" xfId="0" applyFill="1" applyBorder="1" applyAlignment="1">
      <alignment horizontal="left" vertical="center" wrapText="1"/>
    </xf>
    <xf numFmtId="0" fontId="3" fillId="11" borderId="38" xfId="0" applyFont="1" applyFill="1" applyBorder="1" applyAlignment="1">
      <alignment horizontal="left" vertical="top" wrapText="1"/>
    </xf>
    <xf numFmtId="0" fontId="3" fillId="11" borderId="15" xfId="0" applyFont="1" applyFill="1" applyBorder="1" applyAlignment="1">
      <alignment horizontal="left" vertical="top" wrapText="1"/>
    </xf>
    <xf numFmtId="0" fontId="3" fillId="2" borderId="40" xfId="0" applyFont="1" applyFill="1" applyBorder="1" applyAlignment="1">
      <alignment horizontal="left"/>
    </xf>
    <xf numFmtId="0" fontId="18" fillId="2" borderId="40" xfId="0" applyFont="1" applyFill="1" applyBorder="1" applyAlignment="1">
      <alignment horizontal="center"/>
    </xf>
    <xf numFmtId="0" fontId="8" fillId="6" borderId="2" xfId="0" applyFont="1" applyFill="1" applyBorder="1" applyAlignment="1">
      <alignment horizontal="left" vertical="top" wrapText="1"/>
    </xf>
    <xf numFmtId="0" fontId="8" fillId="6" borderId="6" xfId="0" applyFont="1" applyFill="1" applyBorder="1" applyAlignment="1">
      <alignment horizontal="left" vertical="top" wrapText="1"/>
    </xf>
    <xf numFmtId="0" fontId="8" fillId="6" borderId="9" xfId="0" applyFont="1" applyFill="1" applyBorder="1" applyAlignment="1">
      <alignment horizontal="left" vertical="top" wrapText="1"/>
    </xf>
    <xf numFmtId="0" fontId="55" fillId="6" borderId="10" xfId="0" applyFont="1" applyFill="1" applyBorder="1" applyAlignment="1">
      <alignment vertical="top"/>
    </xf>
    <xf numFmtId="0" fontId="58" fillId="6" borderId="13" xfId="0" applyFont="1" applyFill="1" applyBorder="1" applyAlignment="1">
      <alignment vertical="top"/>
    </xf>
    <xf numFmtId="0" fontId="58" fillId="6" borderId="11" xfId="0" applyFont="1" applyFill="1" applyBorder="1" applyAlignment="1">
      <alignment vertical="top"/>
    </xf>
    <xf numFmtId="49" fontId="7" fillId="6" borderId="7" xfId="0" applyNumberFormat="1" applyFont="1" applyFill="1" applyBorder="1" applyAlignment="1">
      <alignment horizontal="left" vertical="top" wrapText="1"/>
    </xf>
    <xf numFmtId="49" fontId="8" fillId="6" borderId="12" xfId="0" applyNumberFormat="1" applyFont="1" applyFill="1" applyBorder="1" applyAlignment="1">
      <alignment horizontal="left" vertical="top" wrapText="1"/>
    </xf>
    <xf numFmtId="49" fontId="8" fillId="6" borderId="8" xfId="0" applyNumberFormat="1" applyFont="1" applyFill="1" applyBorder="1" applyAlignment="1">
      <alignment horizontal="left" vertical="top" wrapText="1"/>
    </xf>
    <xf numFmtId="49" fontId="8" fillId="6" borderId="2" xfId="0" applyNumberFormat="1" applyFont="1" applyFill="1" applyBorder="1" applyAlignment="1">
      <alignment horizontal="left" vertical="top" wrapText="1"/>
    </xf>
    <xf numFmtId="49" fontId="8" fillId="6" borderId="6" xfId="0" applyNumberFormat="1" applyFont="1" applyFill="1" applyBorder="1" applyAlignment="1">
      <alignment horizontal="left" vertical="top" wrapText="1"/>
    </xf>
    <xf numFmtId="49" fontId="8" fillId="6" borderId="9" xfId="0" applyNumberFormat="1" applyFont="1" applyFill="1" applyBorder="1" applyAlignment="1">
      <alignment horizontal="left" vertical="top" wrapText="1"/>
    </xf>
    <xf numFmtId="0" fontId="3" fillId="7" borderId="26" xfId="5" applyFont="1" applyFill="1" applyBorder="1" applyAlignment="1">
      <alignment horizontal="left" wrapText="1"/>
    </xf>
    <xf numFmtId="0" fontId="3" fillId="7" borderId="68" xfId="5" applyFont="1" applyFill="1" applyBorder="1" applyAlignment="1">
      <alignment horizontal="left" wrapText="1"/>
    </xf>
    <xf numFmtId="0" fontId="3" fillId="7" borderId="23" xfId="5" applyFont="1" applyFill="1" applyBorder="1" applyAlignment="1">
      <alignment horizontal="left" wrapText="1"/>
    </xf>
    <xf numFmtId="0" fontId="28" fillId="2" borderId="0" xfId="0" applyFont="1" applyFill="1" applyBorder="1" applyAlignment="1">
      <alignment horizontal="left" vertical="center" wrapText="1"/>
    </xf>
    <xf numFmtId="0" fontId="41" fillId="14" borderId="49" xfId="0" applyFont="1" applyFill="1" applyBorder="1" applyAlignment="1">
      <alignment horizontal="center"/>
    </xf>
    <xf numFmtId="0" fontId="41" fillId="14" borderId="1" xfId="0" applyFont="1" applyFill="1" applyBorder="1" applyAlignment="1">
      <alignment horizontal="center"/>
    </xf>
    <xf numFmtId="0" fontId="41" fillId="14" borderId="50" xfId="0" applyFont="1" applyFill="1" applyBorder="1" applyAlignment="1">
      <alignment horizontal="center"/>
    </xf>
    <xf numFmtId="0" fontId="41" fillId="14" borderId="49" xfId="5" applyFont="1" applyFill="1" applyBorder="1" applyAlignment="1">
      <alignment horizontal="center"/>
    </xf>
    <xf numFmtId="0" fontId="41" fillId="14" borderId="1" xfId="5" applyFont="1" applyFill="1" applyBorder="1" applyAlignment="1">
      <alignment horizontal="center"/>
    </xf>
    <xf numFmtId="0" fontId="41" fillId="14" borderId="50" xfId="5" applyFont="1" applyFill="1" applyBorder="1" applyAlignment="1">
      <alignment horizontal="center"/>
    </xf>
    <xf numFmtId="0" fontId="47" fillId="14" borderId="38" xfId="9" applyFont="1" applyFill="1" applyBorder="1" applyAlignment="1">
      <alignment horizontal="center" vertical="center"/>
    </xf>
    <xf numFmtId="0" fontId="47" fillId="14" borderId="39" xfId="9" applyFont="1" applyFill="1" applyBorder="1" applyAlignment="1">
      <alignment horizontal="center" vertical="center"/>
    </xf>
    <xf numFmtId="0" fontId="47" fillId="14" borderId="48" xfId="9" applyFont="1" applyFill="1" applyBorder="1" applyAlignment="1">
      <alignment horizontal="center" vertical="center"/>
    </xf>
    <xf numFmtId="0" fontId="18" fillId="9" borderId="56" xfId="5" applyFont="1" applyFill="1" applyBorder="1" applyAlignment="1" applyProtection="1">
      <alignment horizontal="center" vertical="center"/>
    </xf>
    <xf numFmtId="0" fontId="18" fillId="9" borderId="53" xfId="5" applyFont="1" applyFill="1" applyBorder="1" applyAlignment="1" applyProtection="1">
      <alignment horizontal="center" vertical="center"/>
    </xf>
    <xf numFmtId="0" fontId="18" fillId="12" borderId="49" xfId="5" applyFont="1" applyFill="1" applyBorder="1" applyAlignment="1" applyProtection="1">
      <alignment horizontal="center" vertical="center"/>
    </xf>
    <xf numFmtId="0" fontId="18" fillId="12" borderId="1" xfId="5" applyFont="1" applyFill="1" applyBorder="1" applyAlignment="1" applyProtection="1">
      <alignment horizontal="center" vertical="center"/>
    </xf>
    <xf numFmtId="0" fontId="18" fillId="12" borderId="50" xfId="5" applyFont="1" applyFill="1" applyBorder="1" applyAlignment="1" applyProtection="1">
      <alignment horizontal="center" vertical="center"/>
    </xf>
    <xf numFmtId="0" fontId="54" fillId="14" borderId="24" xfId="9" applyFont="1" applyFill="1" applyBorder="1" applyAlignment="1">
      <alignment horizontal="center" vertical="center"/>
    </xf>
    <xf numFmtId="0" fontId="54" fillId="14" borderId="40" xfId="9" applyFont="1" applyFill="1" applyBorder="1" applyAlignment="1">
      <alignment horizontal="center" vertical="center"/>
    </xf>
    <xf numFmtId="0" fontId="54" fillId="14" borderId="47" xfId="9" applyFont="1" applyFill="1" applyBorder="1" applyAlignment="1">
      <alignment horizontal="center" vertical="center"/>
    </xf>
    <xf numFmtId="0" fontId="44" fillId="0" borderId="17" xfId="9" applyFont="1" applyBorder="1" applyAlignment="1">
      <alignment horizontal="center" vertical="center" wrapText="1"/>
    </xf>
    <xf numFmtId="0" fontId="44" fillId="0" borderId="24" xfId="9" applyFont="1" applyBorder="1" applyAlignment="1">
      <alignment horizontal="center" vertical="center" wrapText="1"/>
    </xf>
    <xf numFmtId="49" fontId="56" fillId="6" borderId="0" xfId="9" applyNumberFormat="1" applyFont="1" applyFill="1" applyBorder="1" applyAlignment="1">
      <alignment horizontal="left" vertical="center"/>
    </xf>
    <xf numFmtId="0" fontId="25" fillId="6" borderId="40" xfId="9" applyFont="1" applyFill="1" applyBorder="1" applyAlignment="1">
      <alignment horizontal="left" vertical="center"/>
    </xf>
    <xf numFmtId="0" fontId="53" fillId="6" borderId="26" xfId="5" applyFont="1" applyFill="1" applyBorder="1" applyAlignment="1">
      <alignment horizontal="center"/>
    </xf>
    <xf numFmtId="0" fontId="53" fillId="6" borderId="68" xfId="5" applyFont="1" applyFill="1" applyBorder="1" applyAlignment="1">
      <alignment horizontal="center"/>
    </xf>
    <xf numFmtId="0" fontId="53" fillId="6" borderId="23" xfId="5" applyFont="1" applyFill="1" applyBorder="1" applyAlignment="1">
      <alignment horizontal="center"/>
    </xf>
    <xf numFmtId="0" fontId="2" fillId="11" borderId="49" xfId="5" applyFont="1" applyFill="1" applyBorder="1" applyAlignment="1">
      <alignment horizontal="left" wrapText="1"/>
    </xf>
    <xf numFmtId="0" fontId="2" fillId="11" borderId="1" xfId="5" applyFont="1" applyFill="1" applyBorder="1" applyAlignment="1">
      <alignment horizontal="left" wrapText="1"/>
    </xf>
    <xf numFmtId="0" fontId="2" fillId="11" borderId="50" xfId="5" applyFont="1" applyFill="1" applyBorder="1" applyAlignment="1">
      <alignment horizontal="left" wrapText="1"/>
    </xf>
    <xf numFmtId="0" fontId="30" fillId="6" borderId="41" xfId="6" applyFont="1" applyFill="1" applyBorder="1" applyAlignment="1">
      <alignment horizontal="center" wrapText="1"/>
    </xf>
    <xf numFmtId="0" fontId="30" fillId="6" borderId="44" xfId="6" applyFont="1" applyFill="1" applyBorder="1" applyAlignment="1">
      <alignment horizontal="center" wrapText="1"/>
    </xf>
    <xf numFmtId="0" fontId="30" fillId="6" borderId="45" xfId="6" applyFont="1" applyFill="1" applyBorder="1" applyAlignment="1">
      <alignment horizontal="center" wrapText="1"/>
    </xf>
    <xf numFmtId="0" fontId="30" fillId="6" borderId="31" xfId="8" applyFont="1" applyFill="1" applyBorder="1" applyAlignment="1">
      <alignment horizontal="center"/>
    </xf>
    <xf numFmtId="0" fontId="19" fillId="13" borderId="56" xfId="0" applyFont="1" applyFill="1" applyBorder="1" applyAlignment="1">
      <alignment horizontal="center" wrapText="1"/>
    </xf>
    <xf numFmtId="0" fontId="19" fillId="13" borderId="57" xfId="0" applyFont="1" applyFill="1" applyBorder="1" applyAlignment="1">
      <alignment horizontal="center" wrapText="1"/>
    </xf>
    <xf numFmtId="0" fontId="5" fillId="10" borderId="15" xfId="5" applyFont="1" applyFill="1" applyBorder="1" applyAlignment="1" applyProtection="1">
      <alignment horizontal="left" vertical="top"/>
      <protection locked="0"/>
    </xf>
    <xf numFmtId="0" fontId="5" fillId="10" borderId="0" xfId="5" applyFont="1" applyFill="1" applyBorder="1" applyAlignment="1" applyProtection="1">
      <alignment horizontal="left" vertical="top"/>
      <protection locked="0"/>
    </xf>
    <xf numFmtId="0" fontId="5" fillId="6" borderId="0" xfId="10" applyNumberFormat="1" applyFont="1" applyFill="1" applyAlignment="1">
      <alignment horizontal="left" vertical="top"/>
    </xf>
    <xf numFmtId="170" fontId="5" fillId="6" borderId="0" xfId="5" applyNumberFormat="1" applyFont="1" applyFill="1" applyAlignment="1">
      <alignment horizontal="left" vertical="top"/>
    </xf>
    <xf numFmtId="0" fontId="33" fillId="10" borderId="38" xfId="5" applyFont="1" applyFill="1" applyBorder="1" applyAlignment="1">
      <alignment horizontal="center" vertical="top"/>
    </xf>
    <xf numFmtId="0" fontId="33" fillId="10" borderId="39" xfId="5" applyFont="1" applyFill="1" applyBorder="1" applyAlignment="1">
      <alignment horizontal="center" vertical="top"/>
    </xf>
    <xf numFmtId="0" fontId="33" fillId="10" borderId="48" xfId="5" applyFont="1" applyFill="1" applyBorder="1" applyAlignment="1">
      <alignment horizontal="center" vertical="top"/>
    </xf>
    <xf numFmtId="0" fontId="30" fillId="6" borderId="29" xfId="8" applyFont="1" applyFill="1" applyBorder="1" applyAlignment="1">
      <alignment horizontal="center"/>
    </xf>
    <xf numFmtId="0" fontId="30" fillId="6" borderId="0" xfId="8" applyFont="1" applyFill="1" applyAlignment="1">
      <alignment horizontal="center"/>
    </xf>
    <xf numFmtId="0" fontId="30" fillId="6" borderId="33" xfId="8" applyFont="1" applyFill="1" applyBorder="1" applyAlignment="1">
      <alignment horizontal="center"/>
    </xf>
    <xf numFmtId="0" fontId="30" fillId="6" borderId="45" xfId="8" applyFont="1" applyFill="1" applyBorder="1" applyAlignment="1">
      <alignment horizontal="center"/>
    </xf>
    <xf numFmtId="0" fontId="30" fillId="6" borderId="46" xfId="8" applyFont="1" applyFill="1" applyBorder="1" applyAlignment="1">
      <alignment horizontal="center"/>
    </xf>
    <xf numFmtId="0" fontId="2" fillId="0" borderId="71" xfId="0" applyFont="1" applyFill="1" applyBorder="1" applyAlignment="1" applyProtection="1">
      <alignment horizontal="left" vertical="center" wrapText="1"/>
    </xf>
    <xf numFmtId="0" fontId="12" fillId="0" borderId="68" xfId="0" applyFont="1" applyFill="1" applyBorder="1" applyAlignment="1" applyProtection="1">
      <alignment horizontal="left" vertical="center" wrapText="1"/>
    </xf>
    <xf numFmtId="0" fontId="12" fillId="0" borderId="72" xfId="0" applyFont="1" applyFill="1" applyBorder="1" applyAlignment="1" applyProtection="1">
      <alignment horizontal="left" vertical="center" wrapText="1"/>
    </xf>
    <xf numFmtId="0" fontId="19" fillId="12" borderId="1" xfId="0" applyFont="1" applyFill="1" applyBorder="1" applyAlignment="1">
      <alignment horizontal="center" wrapText="1"/>
    </xf>
    <xf numFmtId="0" fontId="19" fillId="12" borderId="50" xfId="0" applyFont="1" applyFill="1" applyBorder="1" applyAlignment="1">
      <alignment horizontal="center" wrapText="1"/>
    </xf>
    <xf numFmtId="0" fontId="29" fillId="6" borderId="0" xfId="7" applyFont="1" applyFill="1" applyAlignment="1">
      <alignment horizontal="left"/>
    </xf>
    <xf numFmtId="0" fontId="8" fillId="6" borderId="49" xfId="0" applyFont="1" applyFill="1" applyBorder="1" applyAlignment="1">
      <alignment horizontal="left" wrapText="1"/>
    </xf>
    <xf numFmtId="0" fontId="8" fillId="6" borderId="1" xfId="0" applyFont="1" applyFill="1" applyBorder="1" applyAlignment="1">
      <alignment horizontal="left" wrapText="1"/>
    </xf>
    <xf numFmtId="0" fontId="8" fillId="6" borderId="50" xfId="0" applyFont="1" applyFill="1" applyBorder="1" applyAlignment="1">
      <alignment horizontal="left" wrapText="1"/>
    </xf>
    <xf numFmtId="0" fontId="17" fillId="0" borderId="69" xfId="0" applyFont="1" applyFill="1" applyBorder="1" applyAlignment="1" applyProtection="1">
      <alignment horizontal="left" vertical="center" wrapText="1"/>
    </xf>
    <xf numFmtId="0" fontId="12" fillId="0" borderId="18" xfId="0" applyFont="1" applyFill="1" applyBorder="1" applyAlignment="1" applyProtection="1">
      <alignment horizontal="left" vertical="center" wrapText="1"/>
    </xf>
    <xf numFmtId="0" fontId="12" fillId="0" borderId="70" xfId="0" applyFont="1" applyFill="1" applyBorder="1" applyAlignment="1" applyProtection="1">
      <alignment horizontal="left" vertical="center" wrapText="1"/>
    </xf>
    <xf numFmtId="0" fontId="12" fillId="0" borderId="44" xfId="0" applyFont="1" applyFill="1" applyBorder="1" applyAlignment="1" applyProtection="1">
      <alignment horizontal="left" vertical="center" wrapText="1"/>
    </xf>
    <xf numFmtId="0" fontId="12" fillId="0" borderId="0" xfId="0" applyFont="1" applyFill="1" applyBorder="1" applyAlignment="1" applyProtection="1">
      <alignment horizontal="left" vertical="center" wrapText="1"/>
    </xf>
    <xf numFmtId="0" fontId="12" fillId="0" borderId="43" xfId="0" applyFont="1" applyFill="1" applyBorder="1" applyAlignment="1" applyProtection="1">
      <alignment horizontal="left" vertical="center" wrapText="1"/>
    </xf>
    <xf numFmtId="0" fontId="12" fillId="0" borderId="61" xfId="0" applyFont="1" applyFill="1" applyBorder="1" applyAlignment="1" applyProtection="1">
      <alignment horizontal="left" vertical="center" wrapText="1"/>
    </xf>
    <xf numFmtId="0" fontId="12" fillId="0" borderId="21" xfId="0" applyFont="1" applyFill="1" applyBorder="1" applyAlignment="1" applyProtection="1">
      <alignment horizontal="left" vertical="center" wrapText="1"/>
    </xf>
    <xf numFmtId="0" fontId="12" fillId="0" borderId="59" xfId="0" applyFont="1" applyFill="1" applyBorder="1" applyAlignment="1" applyProtection="1">
      <alignment horizontal="left" vertical="center" wrapText="1"/>
    </xf>
    <xf numFmtId="0" fontId="50" fillId="2" borderId="15" xfId="0" applyFont="1" applyFill="1" applyBorder="1" applyAlignment="1" applyProtection="1">
      <alignment horizontal="center" vertical="top" wrapText="1"/>
    </xf>
    <xf numFmtId="0" fontId="50" fillId="2" borderId="0" xfId="0" applyFont="1" applyFill="1" applyBorder="1" applyAlignment="1" applyProtection="1">
      <alignment horizontal="center" vertical="top" wrapText="1"/>
    </xf>
    <xf numFmtId="0" fontId="2" fillId="0" borderId="27" xfId="0" applyFont="1" applyFill="1" applyBorder="1" applyAlignment="1" applyProtection="1">
      <alignment horizontal="left" vertical="center" wrapText="1"/>
      <protection locked="0"/>
    </xf>
    <xf numFmtId="0" fontId="2" fillId="3" borderId="10" xfId="0" applyFont="1" applyFill="1" applyBorder="1" applyAlignment="1" applyProtection="1">
      <alignment horizontal="left" vertical="center" wrapText="1"/>
    </xf>
  </cellXfs>
  <cellStyles count="11">
    <cellStyle name="Comma" xfId="1" builtinId="3"/>
    <cellStyle name="Hyperlink" xfId="2" builtinId="8"/>
    <cellStyle name="Hyperlink 2" xfId="3"/>
    <cellStyle name="Normal" xfId="0" builtinId="0"/>
    <cellStyle name="Normal 2" xfId="4"/>
    <cellStyle name="Normal 3" xfId="5"/>
    <cellStyle name="Normal_34301 Calculations" xfId="6"/>
    <cellStyle name="Normal_Heaters EF" xfId="7"/>
    <cellStyle name="Normal_MAU" xfId="8"/>
    <cellStyle name="Normal_Sheet1" xfId="9"/>
    <cellStyle name="Percent 2" xfId="10"/>
  </cellStyles>
  <dxfs count="1">
    <dxf>
      <font>
        <condense val="0"/>
        <extend val="0"/>
        <color rgb="FF006100"/>
      </font>
      <fill>
        <patternFill>
          <bgColor rgb="FFC6EF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Drop" dropLines="4" dropStyle="combo" dx="20" fmlaLink="Calculations!$L$55" fmlaRange="Calculations!$L$51:$L$54" noThreeD="1" sel="1" val="0"/>
</file>

<file path=xl/ctrlProps/ctrlProp2.xml><?xml version="1.0" encoding="utf-8"?>
<formControlPr xmlns="http://schemas.microsoft.com/office/spreadsheetml/2009/9/main" objectType="Drop" dropLines="4" dropStyle="combo" dx="20" fmlaLink="Calculations!$C$171" fmlaRange="Calculations!$C$167:$C$170" noThreeD="1" sel="2" val="0"/>
</file>

<file path=xl/ctrlProps/ctrlProp3.xml><?xml version="1.0" encoding="utf-8"?>
<formControlPr xmlns="http://schemas.microsoft.com/office/spreadsheetml/2009/9/main" objectType="Drop" dropLines="3" dropStyle="combo" dx="20" fmlaLink="Calculations!$F$170" fmlaRange="Calculations!$F$167:$F$169" noThreeD="1" sel="2" val="0"/>
</file>

<file path=xl/ctrlProps/ctrlProp4.xml><?xml version="1.0" encoding="utf-8"?>
<formControlPr xmlns="http://schemas.microsoft.com/office/spreadsheetml/2009/9/main" objectType="Drop" dropLines="3" dropStyle="combo" dx="20" fmlaLink="Calculations!$H$170" fmlaRange="Calculations!$H$167:$H$169" noThreeD="1" sel="2" val="0"/>
</file>

<file path=xl/ctrlProps/ctrlProp5.xml><?xml version="1.0" encoding="utf-8"?>
<formControlPr xmlns="http://schemas.microsoft.com/office/spreadsheetml/2009/9/main" objectType="Drop" dropLines="9" dropStyle="combo" dx="20" fmlaLink="Calculations!$J$177" fmlaRange="Calculations!$J$167:$J$175" noThreeD="1" sel="1" val="0"/>
</file>

<file path=xl/ctrlProps/ctrlProp6.xml><?xml version="1.0" encoding="utf-8"?>
<formControlPr xmlns="http://schemas.microsoft.com/office/spreadsheetml/2009/9/main" objectType="Drop" dropLines="9" dropStyle="combo" dx="20" fmlaLink="Calculations!$L$177" fmlaRange="Calculations!$L$167:$L$175" noThreeD="1" sel="1" val="0"/>
</file>

<file path=xl/ctrlProps/ctrlProp7.xml><?xml version="1.0" encoding="utf-8"?>
<formControlPr xmlns="http://schemas.microsoft.com/office/spreadsheetml/2009/9/main" objectType="Drop" dropLines="3" dropStyle="combo" dx="20" fmlaLink="Calculations!$M$170" fmlaRange="Calculations!$M$167:$M$169" noThreeD="1" sel="1" val="0"/>
</file>

<file path=xl/ctrlProps/ctrlProp8.xml><?xml version="1.0" encoding="utf-8"?>
<formControlPr xmlns="http://schemas.microsoft.com/office/spreadsheetml/2009/9/main" objectType="Drop" dropLines="14" dropStyle="combo" dx="20" fmlaLink="Calculations!$C$52" fmlaRange="Calculations!$C$25:$C$36" noThreeD="1" sel="1" val="0"/>
</file>

<file path=xl/ctrlProps/ctrlProp9.xml><?xml version="1.0" encoding="utf-8"?>
<formControlPr xmlns="http://schemas.microsoft.com/office/spreadsheetml/2009/9/main" objectType="Drop" dropLines="9" dropStyle="combo" dx="20" fmlaLink="Calculations!$K$177" fmlaRange="Calculations!$K$167:$K$175" noThreeD="1" sel="1" val="0"/>
</file>

<file path=xl/drawings/_rels/drawing1.xml.rels><?xml version="1.0" encoding="UTF-8" standalone="yes"?>
<Relationships xmlns="http://schemas.openxmlformats.org/package/2006/relationships"><Relationship Id="rId3" Type="http://schemas.openxmlformats.org/officeDocument/2006/relationships/image" Target="../media/image3.wmf"/><Relationship Id="rId7" Type="http://schemas.openxmlformats.org/officeDocument/2006/relationships/hyperlink" Target="#References!A1"/><Relationship Id="rId2" Type="http://schemas.openxmlformats.org/officeDocument/2006/relationships/image" Target="../media/image2.wmf"/><Relationship Id="rId1" Type="http://schemas.openxmlformats.org/officeDocument/2006/relationships/image" Target="../media/image1.wmf"/><Relationship Id="rId6" Type="http://schemas.openxmlformats.org/officeDocument/2006/relationships/hyperlink" Target="#Calculations!A1"/><Relationship Id="rId5" Type="http://schemas.openxmlformats.org/officeDocument/2006/relationships/hyperlink" Target="#Instructions!A1"/><Relationship Id="rId4" Type="http://schemas.openxmlformats.org/officeDocument/2006/relationships/hyperlink" Target="#'Input-Output'!A1"/></Relationships>
</file>

<file path=xl/drawings/_rels/drawing2.xml.rels><?xml version="1.0" encoding="UTF-8" standalone="yes"?>
<Relationships xmlns="http://schemas.openxmlformats.org/package/2006/relationships"><Relationship Id="rId3" Type="http://schemas.openxmlformats.org/officeDocument/2006/relationships/hyperlink" Target="#Calculations!A1"/><Relationship Id="rId7" Type="http://schemas.openxmlformats.org/officeDocument/2006/relationships/image" Target="../media/image2.wmf"/><Relationship Id="rId2" Type="http://schemas.openxmlformats.org/officeDocument/2006/relationships/hyperlink" Target="#'Input-Output'!A1"/><Relationship Id="rId1" Type="http://schemas.openxmlformats.org/officeDocument/2006/relationships/hyperlink" Target="#Instructions!A1"/><Relationship Id="rId6" Type="http://schemas.openxmlformats.org/officeDocument/2006/relationships/image" Target="../media/image1.wmf"/><Relationship Id="rId5" Type="http://schemas.openxmlformats.org/officeDocument/2006/relationships/image" Target="../media/image3.wmf"/><Relationship Id="rId4" Type="http://schemas.openxmlformats.org/officeDocument/2006/relationships/hyperlink" Target="#References!A1"/></Relationships>
</file>

<file path=xl/drawings/_rels/drawing3.xml.rels><?xml version="1.0" encoding="UTF-8" standalone="yes"?>
<Relationships xmlns="http://schemas.openxmlformats.org/package/2006/relationships"><Relationship Id="rId8" Type="http://schemas.openxmlformats.org/officeDocument/2006/relationships/hyperlink" Target="#'Process Flow'!A1"/><Relationship Id="rId3" Type="http://schemas.openxmlformats.org/officeDocument/2006/relationships/hyperlink" Target="#'Input-Output'!A1"/><Relationship Id="rId7" Type="http://schemas.openxmlformats.org/officeDocument/2006/relationships/image" Target="../media/image2.wmf"/><Relationship Id="rId2" Type="http://schemas.openxmlformats.org/officeDocument/2006/relationships/hyperlink" Target="#'All Substances'!A1"/><Relationship Id="rId1" Type="http://schemas.openxmlformats.org/officeDocument/2006/relationships/hyperlink" Target="#Calculations!A1"/><Relationship Id="rId6" Type="http://schemas.openxmlformats.org/officeDocument/2006/relationships/image" Target="../media/image1.wmf"/><Relationship Id="rId5" Type="http://schemas.openxmlformats.org/officeDocument/2006/relationships/hyperlink" Target="#References!A1"/><Relationship Id="rId4" Type="http://schemas.openxmlformats.org/officeDocument/2006/relationships/hyperlink" Target="#Instructions!A1"/><Relationship Id="rId9" Type="http://schemas.openxmlformats.org/officeDocument/2006/relationships/image" Target="../media/image3.wmf"/></Relationships>
</file>

<file path=xl/drawings/_rels/drawing4.xml.rels><?xml version="1.0" encoding="UTF-8" standalone="yes"?>
<Relationships xmlns="http://schemas.openxmlformats.org/package/2006/relationships"><Relationship Id="rId3" Type="http://schemas.openxmlformats.org/officeDocument/2006/relationships/hyperlink" Target="#'Input-Output'!A1"/><Relationship Id="rId7" Type="http://schemas.openxmlformats.org/officeDocument/2006/relationships/image" Target="../media/image1.wmf"/><Relationship Id="rId2" Type="http://schemas.openxmlformats.org/officeDocument/2006/relationships/hyperlink" Target="#Instructions!A1"/><Relationship Id="rId1" Type="http://schemas.openxmlformats.org/officeDocument/2006/relationships/image" Target="../media/image3.wmf"/><Relationship Id="rId6" Type="http://schemas.openxmlformats.org/officeDocument/2006/relationships/image" Target="../media/image2.wmf"/><Relationship Id="rId5" Type="http://schemas.openxmlformats.org/officeDocument/2006/relationships/hyperlink" Target="#References!A1"/><Relationship Id="rId4" Type="http://schemas.openxmlformats.org/officeDocument/2006/relationships/hyperlink" Target="#Calculations!A1"/></Relationships>
</file>

<file path=xl/drawings/_rels/drawing5.xml.rels><?xml version="1.0" encoding="UTF-8" standalone="yes"?>
<Relationships xmlns="http://schemas.openxmlformats.org/package/2006/relationships"><Relationship Id="rId3" Type="http://schemas.openxmlformats.org/officeDocument/2006/relationships/image" Target="../media/image3.wmf"/><Relationship Id="rId7" Type="http://schemas.openxmlformats.org/officeDocument/2006/relationships/hyperlink" Target="#References!A1"/><Relationship Id="rId2" Type="http://schemas.openxmlformats.org/officeDocument/2006/relationships/image" Target="../media/image2.wmf"/><Relationship Id="rId1" Type="http://schemas.openxmlformats.org/officeDocument/2006/relationships/image" Target="../media/image1.wmf"/><Relationship Id="rId6" Type="http://schemas.openxmlformats.org/officeDocument/2006/relationships/hyperlink" Target="#Calculations!A1"/><Relationship Id="rId5" Type="http://schemas.openxmlformats.org/officeDocument/2006/relationships/hyperlink" Target="#'Input-Output'!A1"/><Relationship Id="rId4" Type="http://schemas.openxmlformats.org/officeDocument/2006/relationships/hyperlink" Target="#Instructions!A1"/></Relationships>
</file>

<file path=xl/drawings/drawing1.xml><?xml version="1.0" encoding="utf-8"?>
<xdr:wsDr xmlns:xdr="http://schemas.openxmlformats.org/drawingml/2006/spreadsheetDrawing" xmlns:a="http://schemas.openxmlformats.org/drawingml/2006/main">
  <xdr:twoCellAnchor editAs="oneCell">
    <xdr:from>
      <xdr:col>2</xdr:col>
      <xdr:colOff>30480</xdr:colOff>
      <xdr:row>38</xdr:row>
      <xdr:rowOff>76200</xdr:rowOff>
    </xdr:from>
    <xdr:to>
      <xdr:col>3</xdr:col>
      <xdr:colOff>419100</xdr:colOff>
      <xdr:row>42</xdr:row>
      <xdr:rowOff>60960</xdr:rowOff>
    </xdr:to>
    <xdr:pic>
      <xdr:nvPicPr>
        <xdr:cNvPr id="27245" name="Picture 11" descr="Toronto647.wmf"/>
        <xdr:cNvPicPr>
          <a:picLocks noChangeAspect="1"/>
        </xdr:cNvPicPr>
      </xdr:nvPicPr>
      <xdr:blipFill>
        <a:blip xmlns:r="http://schemas.openxmlformats.org/officeDocument/2006/relationships" r:embed="rId1" cstate="print"/>
        <a:srcRect/>
        <a:stretch>
          <a:fillRect/>
        </a:stretch>
      </xdr:blipFill>
      <xdr:spPr bwMode="auto">
        <a:xfrm>
          <a:off x="2369820" y="10439400"/>
          <a:ext cx="1828800" cy="655320"/>
        </a:xfrm>
        <a:prstGeom prst="rect">
          <a:avLst/>
        </a:prstGeom>
        <a:noFill/>
        <a:ln w="9525">
          <a:noFill/>
          <a:miter lim="800000"/>
          <a:headEnd/>
          <a:tailEnd/>
        </a:ln>
      </xdr:spPr>
    </xdr:pic>
    <xdr:clientData/>
  </xdr:twoCellAnchor>
  <xdr:twoCellAnchor editAs="oneCell">
    <xdr:from>
      <xdr:col>3</xdr:col>
      <xdr:colOff>3040380</xdr:colOff>
      <xdr:row>38</xdr:row>
      <xdr:rowOff>106680</xdr:rowOff>
    </xdr:from>
    <xdr:to>
      <xdr:col>3</xdr:col>
      <xdr:colOff>4724400</xdr:colOff>
      <xdr:row>41</xdr:row>
      <xdr:rowOff>160020</xdr:rowOff>
    </xdr:to>
    <xdr:pic>
      <xdr:nvPicPr>
        <xdr:cNvPr id="27246" name="Picture 13" descr="livegreen_B.wmf"/>
        <xdr:cNvPicPr>
          <a:picLocks noChangeAspect="1"/>
        </xdr:cNvPicPr>
      </xdr:nvPicPr>
      <xdr:blipFill>
        <a:blip xmlns:r="http://schemas.openxmlformats.org/officeDocument/2006/relationships" r:embed="rId2" cstate="print"/>
        <a:srcRect/>
        <a:stretch>
          <a:fillRect/>
        </a:stretch>
      </xdr:blipFill>
      <xdr:spPr bwMode="auto">
        <a:xfrm>
          <a:off x="7063740" y="12321540"/>
          <a:ext cx="1813560" cy="556260"/>
        </a:xfrm>
        <a:prstGeom prst="rect">
          <a:avLst/>
        </a:prstGeom>
        <a:noFill/>
        <a:ln w="9525">
          <a:noFill/>
          <a:miter lim="800000"/>
          <a:headEnd/>
          <a:tailEnd/>
        </a:ln>
      </xdr:spPr>
    </xdr:pic>
    <xdr:clientData/>
  </xdr:twoCellAnchor>
  <xdr:twoCellAnchor editAs="oneCell">
    <xdr:from>
      <xdr:col>2</xdr:col>
      <xdr:colOff>76200</xdr:colOff>
      <xdr:row>0</xdr:row>
      <xdr:rowOff>160020</xdr:rowOff>
    </xdr:from>
    <xdr:to>
      <xdr:col>3</xdr:col>
      <xdr:colOff>1211580</xdr:colOff>
      <xdr:row>0</xdr:row>
      <xdr:rowOff>723900</xdr:rowOff>
    </xdr:to>
    <xdr:pic>
      <xdr:nvPicPr>
        <xdr:cNvPr id="27247" name="Picture 14" descr="ChemTRAC final logo.wmf"/>
        <xdr:cNvPicPr>
          <a:picLocks noChangeAspect="1"/>
        </xdr:cNvPicPr>
      </xdr:nvPicPr>
      <xdr:blipFill>
        <a:blip xmlns:r="http://schemas.openxmlformats.org/officeDocument/2006/relationships" r:embed="rId3" cstate="print"/>
        <a:srcRect/>
        <a:stretch>
          <a:fillRect/>
        </a:stretch>
      </xdr:blipFill>
      <xdr:spPr bwMode="auto">
        <a:xfrm>
          <a:off x="2415540" y="160020"/>
          <a:ext cx="2575560" cy="563880"/>
        </a:xfrm>
        <a:prstGeom prst="rect">
          <a:avLst/>
        </a:prstGeom>
        <a:noFill/>
        <a:ln w="9525">
          <a:noFill/>
          <a:miter lim="800000"/>
          <a:headEnd/>
          <a:tailEnd/>
        </a:ln>
      </xdr:spPr>
    </xdr:pic>
    <xdr:clientData/>
  </xdr:twoCellAnchor>
  <xdr:twoCellAnchor>
    <xdr:from>
      <xdr:col>1</xdr:col>
      <xdr:colOff>22860</xdr:colOff>
      <xdr:row>5</xdr:row>
      <xdr:rowOff>251460</xdr:rowOff>
    </xdr:from>
    <xdr:to>
      <xdr:col>1</xdr:col>
      <xdr:colOff>1028700</xdr:colOff>
      <xdr:row>6</xdr:row>
      <xdr:rowOff>22860</xdr:rowOff>
    </xdr:to>
    <xdr:sp macro="" textlink="">
      <xdr:nvSpPr>
        <xdr:cNvPr id="27248" name="Rounded Rectangle 15"/>
        <xdr:cNvSpPr>
          <a:spLocks noChangeArrowheads="1"/>
        </xdr:cNvSpPr>
      </xdr:nvSpPr>
      <xdr:spPr bwMode="auto">
        <a:xfrm>
          <a:off x="716280" y="2164080"/>
          <a:ext cx="1005840" cy="388620"/>
        </a:xfrm>
        <a:prstGeom prst="roundRect">
          <a:avLst>
            <a:gd name="adj" fmla="val 16667"/>
          </a:avLst>
        </a:prstGeom>
        <a:solidFill>
          <a:srgbClr val="99CCFF"/>
        </a:solidFill>
        <a:ln w="25400" algn="ctr">
          <a:solidFill>
            <a:srgbClr val="C6D9F1"/>
          </a:solidFill>
          <a:round/>
          <a:headEnd/>
          <a:tailEnd/>
        </a:ln>
      </xdr:spPr>
    </xdr:sp>
    <xdr:clientData/>
  </xdr:twoCellAnchor>
  <xdr:twoCellAnchor>
    <xdr:from>
      <xdr:col>1</xdr:col>
      <xdr:colOff>0</xdr:colOff>
      <xdr:row>6</xdr:row>
      <xdr:rowOff>167640</xdr:rowOff>
    </xdr:from>
    <xdr:to>
      <xdr:col>1</xdr:col>
      <xdr:colOff>1021080</xdr:colOff>
      <xdr:row>8</xdr:row>
      <xdr:rowOff>160020</xdr:rowOff>
    </xdr:to>
    <xdr:sp macro="" textlink="">
      <xdr:nvSpPr>
        <xdr:cNvPr id="27249" name="Rounded Rectangle 15"/>
        <xdr:cNvSpPr>
          <a:spLocks noChangeArrowheads="1"/>
        </xdr:cNvSpPr>
      </xdr:nvSpPr>
      <xdr:spPr bwMode="auto">
        <a:xfrm>
          <a:off x="754380" y="2537460"/>
          <a:ext cx="1021080" cy="373380"/>
        </a:xfrm>
        <a:prstGeom prst="roundRect">
          <a:avLst>
            <a:gd name="adj" fmla="val 16667"/>
          </a:avLst>
        </a:prstGeom>
        <a:solidFill>
          <a:srgbClr val="9999FF"/>
        </a:solidFill>
        <a:ln w="25400" algn="ctr">
          <a:solidFill>
            <a:srgbClr val="C6D9F1"/>
          </a:solidFill>
          <a:round/>
          <a:headEnd/>
          <a:tailEnd/>
        </a:ln>
      </xdr:spPr>
    </xdr:sp>
    <xdr:clientData/>
  </xdr:twoCellAnchor>
  <xdr:twoCellAnchor>
    <xdr:from>
      <xdr:col>1</xdr:col>
      <xdr:colOff>45720</xdr:colOff>
      <xdr:row>7</xdr:row>
      <xdr:rowOff>49530</xdr:rowOff>
    </xdr:from>
    <xdr:to>
      <xdr:col>1</xdr:col>
      <xdr:colOff>1019201</xdr:colOff>
      <xdr:row>8</xdr:row>
      <xdr:rowOff>112178</xdr:rowOff>
    </xdr:to>
    <xdr:sp macro="" textlink="">
      <xdr:nvSpPr>
        <xdr:cNvPr id="3414" name="TextBox 21">
          <a:hlinkClick xmlns:r="http://schemas.openxmlformats.org/officeDocument/2006/relationships" r:id="rId4"/>
        </xdr:cNvPr>
        <xdr:cNvSpPr txBox="1">
          <a:spLocks noChangeArrowheads="1"/>
        </xdr:cNvSpPr>
      </xdr:nvSpPr>
      <xdr:spPr bwMode="auto">
        <a:xfrm>
          <a:off x="800100" y="2609850"/>
          <a:ext cx="973481" cy="253148"/>
        </a:xfrm>
        <a:prstGeom prst="rect">
          <a:avLst/>
        </a:prstGeom>
        <a:noFill/>
        <a:ln w="9525">
          <a:noFill/>
          <a:miter lim="800000"/>
          <a:headEnd/>
          <a:tailEnd/>
        </a:ln>
      </xdr:spPr>
      <xdr:txBody>
        <a:bodyPr vertOverflow="clip" wrap="square" lIns="27432" tIns="27432" rIns="27432" bIns="0" anchor="t" upright="1"/>
        <a:lstStyle/>
        <a:p>
          <a:pPr algn="ctr" rtl="0">
            <a:defRPr sz="1000"/>
          </a:pPr>
          <a:r>
            <a:rPr lang="en-CA" sz="1100" b="1" i="0" u="none" strike="noStrike" baseline="0">
              <a:solidFill>
                <a:srgbClr val="000000"/>
              </a:solidFill>
              <a:latin typeface="Times New Roman"/>
              <a:cs typeface="Times New Roman"/>
            </a:rPr>
            <a:t>Input/Output</a:t>
          </a:r>
        </a:p>
      </xdr:txBody>
    </xdr:sp>
    <xdr:clientData/>
  </xdr:twoCellAnchor>
  <xdr:twoCellAnchor>
    <xdr:from>
      <xdr:col>1</xdr:col>
      <xdr:colOff>12898</xdr:colOff>
      <xdr:row>5</xdr:row>
      <xdr:rowOff>300565</xdr:rowOff>
    </xdr:from>
    <xdr:to>
      <xdr:col>1</xdr:col>
      <xdr:colOff>1054627</xdr:colOff>
      <xdr:row>5</xdr:row>
      <xdr:rowOff>542007</xdr:rowOff>
    </xdr:to>
    <xdr:sp macro="" textlink="">
      <xdr:nvSpPr>
        <xdr:cNvPr id="2" name="TextBox 22">
          <a:hlinkClick xmlns:r="http://schemas.openxmlformats.org/officeDocument/2006/relationships" r:id="rId5"/>
        </xdr:cNvPr>
        <xdr:cNvSpPr txBox="1"/>
      </xdr:nvSpPr>
      <xdr:spPr>
        <a:xfrm>
          <a:off x="706318" y="2213185"/>
          <a:ext cx="1041729" cy="2414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pPr algn="ctr"/>
          <a:r>
            <a:rPr lang="en-US" sz="1100" b="1">
              <a:latin typeface="Times New Roman" pitchFamily="18" charset="0"/>
              <a:cs typeface="Times New Roman" pitchFamily="18" charset="0"/>
            </a:rPr>
            <a:t>Instructions</a:t>
          </a:r>
        </a:p>
      </xdr:txBody>
    </xdr:sp>
    <xdr:clientData/>
  </xdr:twoCellAnchor>
  <xdr:twoCellAnchor>
    <xdr:from>
      <xdr:col>1</xdr:col>
      <xdr:colOff>7620</xdr:colOff>
      <xdr:row>9</xdr:row>
      <xdr:rowOff>76200</xdr:rowOff>
    </xdr:from>
    <xdr:to>
      <xdr:col>1</xdr:col>
      <xdr:colOff>982980</xdr:colOff>
      <xdr:row>11</xdr:row>
      <xdr:rowOff>0</xdr:rowOff>
    </xdr:to>
    <xdr:sp macro="" textlink="">
      <xdr:nvSpPr>
        <xdr:cNvPr id="27252" name="Rounded Rectangle 19"/>
        <xdr:cNvSpPr>
          <a:spLocks noChangeArrowheads="1"/>
        </xdr:cNvSpPr>
      </xdr:nvSpPr>
      <xdr:spPr bwMode="auto">
        <a:xfrm>
          <a:off x="762000" y="3017520"/>
          <a:ext cx="975360" cy="373380"/>
        </a:xfrm>
        <a:prstGeom prst="roundRect">
          <a:avLst>
            <a:gd name="adj" fmla="val 16667"/>
          </a:avLst>
        </a:prstGeom>
        <a:solidFill>
          <a:srgbClr val="376092"/>
        </a:solidFill>
        <a:ln w="25400" algn="ctr">
          <a:solidFill>
            <a:srgbClr val="376092"/>
          </a:solidFill>
          <a:round/>
          <a:headEnd/>
          <a:tailEnd/>
        </a:ln>
      </xdr:spPr>
    </xdr:sp>
    <xdr:clientData/>
  </xdr:twoCellAnchor>
  <xdr:twoCellAnchor>
    <xdr:from>
      <xdr:col>1</xdr:col>
      <xdr:colOff>49531</xdr:colOff>
      <xdr:row>9</xdr:row>
      <xdr:rowOff>139065</xdr:rowOff>
    </xdr:from>
    <xdr:to>
      <xdr:col>1</xdr:col>
      <xdr:colOff>1002268</xdr:colOff>
      <xdr:row>10</xdr:row>
      <xdr:rowOff>199409</xdr:rowOff>
    </xdr:to>
    <xdr:sp macro="" textlink="">
      <xdr:nvSpPr>
        <xdr:cNvPr id="3419" name="TextBox 19">
          <a:hlinkClick xmlns:r="http://schemas.openxmlformats.org/officeDocument/2006/relationships" r:id="rId6"/>
        </xdr:cNvPr>
        <xdr:cNvSpPr txBox="1">
          <a:spLocks noChangeArrowheads="1"/>
        </xdr:cNvSpPr>
      </xdr:nvSpPr>
      <xdr:spPr bwMode="auto">
        <a:xfrm>
          <a:off x="803911" y="3080385"/>
          <a:ext cx="952737" cy="273704"/>
        </a:xfrm>
        <a:prstGeom prst="rect">
          <a:avLst/>
        </a:prstGeom>
        <a:noFill/>
        <a:ln w="9525">
          <a:noFill/>
          <a:miter lim="800000"/>
          <a:headEnd/>
          <a:tailEnd/>
        </a:ln>
      </xdr:spPr>
      <xdr:txBody>
        <a:bodyPr vertOverflow="clip" wrap="square" lIns="27432" tIns="27432" rIns="27432" bIns="0" anchor="ctr" upright="1"/>
        <a:lstStyle/>
        <a:p>
          <a:pPr algn="ctr" rtl="0">
            <a:defRPr sz="1000"/>
          </a:pPr>
          <a:r>
            <a:rPr lang="en-CA" sz="1100" b="0" i="0" u="none" strike="noStrike" baseline="0">
              <a:solidFill>
                <a:srgbClr val="FFFFFF"/>
              </a:solidFill>
              <a:latin typeface="Times New Roman"/>
              <a:cs typeface="Times New Roman"/>
            </a:rPr>
            <a:t>Calculations</a:t>
          </a:r>
        </a:p>
      </xdr:txBody>
    </xdr:sp>
    <xdr:clientData/>
  </xdr:twoCellAnchor>
  <xdr:twoCellAnchor>
    <xdr:from>
      <xdr:col>1</xdr:col>
      <xdr:colOff>38100</xdr:colOff>
      <xdr:row>11</xdr:row>
      <xdr:rowOff>114300</xdr:rowOff>
    </xdr:from>
    <xdr:to>
      <xdr:col>1</xdr:col>
      <xdr:colOff>1013460</xdr:colOff>
      <xdr:row>12</xdr:row>
      <xdr:rowOff>220980</xdr:rowOff>
    </xdr:to>
    <xdr:sp macro="" textlink="">
      <xdr:nvSpPr>
        <xdr:cNvPr id="27254" name="Rounded Rectangle 20"/>
        <xdr:cNvSpPr>
          <a:spLocks noChangeArrowheads="1"/>
        </xdr:cNvSpPr>
      </xdr:nvSpPr>
      <xdr:spPr bwMode="auto">
        <a:xfrm>
          <a:off x="792480" y="3505200"/>
          <a:ext cx="975360" cy="342900"/>
        </a:xfrm>
        <a:prstGeom prst="roundRect">
          <a:avLst>
            <a:gd name="adj" fmla="val 16667"/>
          </a:avLst>
        </a:prstGeom>
        <a:solidFill>
          <a:srgbClr val="10253F"/>
        </a:solidFill>
        <a:ln w="25400" algn="ctr">
          <a:solidFill>
            <a:srgbClr val="10253F"/>
          </a:solidFill>
          <a:round/>
          <a:headEnd/>
          <a:tailEnd/>
        </a:ln>
      </xdr:spPr>
    </xdr:sp>
    <xdr:clientData/>
  </xdr:twoCellAnchor>
  <xdr:twoCellAnchor>
    <xdr:from>
      <xdr:col>1</xdr:col>
      <xdr:colOff>83821</xdr:colOff>
      <xdr:row>11</xdr:row>
      <xdr:rowOff>80346</xdr:rowOff>
    </xdr:from>
    <xdr:to>
      <xdr:col>1</xdr:col>
      <xdr:colOff>963180</xdr:colOff>
      <xdr:row>12</xdr:row>
      <xdr:rowOff>132456</xdr:rowOff>
    </xdr:to>
    <xdr:sp macro="" textlink="">
      <xdr:nvSpPr>
        <xdr:cNvPr id="25" name="TextBox 24">
          <a:hlinkClick xmlns:r="http://schemas.openxmlformats.org/officeDocument/2006/relationships" r:id="rId7"/>
        </xdr:cNvPr>
        <xdr:cNvSpPr txBox="1"/>
      </xdr:nvSpPr>
      <xdr:spPr>
        <a:xfrm>
          <a:off x="838201" y="3471246"/>
          <a:ext cx="879359" cy="2883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latin typeface="Times New Roman" pitchFamily="18" charset="0"/>
              <a:cs typeface="Times New Roman" pitchFamily="18" charset="0"/>
            </a:rPr>
            <a:t>References</a:t>
          </a:r>
        </a:p>
      </xdr:txBody>
    </xdr:sp>
    <xdr:clientData/>
  </xdr:twoCellAnchor>
  <xdr:twoCellAnchor>
    <xdr:from>
      <xdr:col>0</xdr:col>
      <xdr:colOff>30480</xdr:colOff>
      <xdr:row>5</xdr:row>
      <xdr:rowOff>91440</xdr:rowOff>
    </xdr:from>
    <xdr:to>
      <xdr:col>1</xdr:col>
      <xdr:colOff>38100</xdr:colOff>
      <xdr:row>6</xdr:row>
      <xdr:rowOff>129540</xdr:rowOff>
    </xdr:to>
    <xdr:grpSp>
      <xdr:nvGrpSpPr>
        <xdr:cNvPr id="27256" name="Group 372"/>
        <xdr:cNvGrpSpPr>
          <a:grpSpLocks/>
        </xdr:cNvGrpSpPr>
      </xdr:nvGrpSpPr>
      <xdr:grpSpPr bwMode="auto">
        <a:xfrm>
          <a:off x="30480" y="1691640"/>
          <a:ext cx="683895" cy="647700"/>
          <a:chOff x="2" y="119"/>
          <a:chExt cx="45" cy="53"/>
        </a:xfrm>
      </xdr:grpSpPr>
      <xdr:sp macro="" textlink="">
        <xdr:nvSpPr>
          <xdr:cNvPr id="27257" name="AutoShape 373"/>
          <xdr:cNvSpPr>
            <a:spLocks noChangeArrowheads="1"/>
          </xdr:cNvSpPr>
        </xdr:nvSpPr>
        <xdr:spPr bwMode="auto">
          <a:xfrm>
            <a:off x="2" y="119"/>
            <a:ext cx="45" cy="53"/>
          </a:xfrm>
          <a:prstGeom prst="rightArrow">
            <a:avLst>
              <a:gd name="adj1" fmla="val 50944"/>
              <a:gd name="adj2" fmla="val 45653"/>
            </a:avLst>
          </a:prstGeom>
          <a:solidFill>
            <a:srgbClr val="00CCFF"/>
          </a:solidFill>
          <a:ln w="9525">
            <a:solidFill>
              <a:srgbClr val="000000"/>
            </a:solidFill>
            <a:miter lim="800000"/>
            <a:headEnd/>
            <a:tailEnd/>
          </a:ln>
        </xdr:spPr>
      </xdr:sp>
      <xdr:sp macro="" textlink="">
        <xdr:nvSpPr>
          <xdr:cNvPr id="21" name="Text Box 374"/>
          <xdr:cNvSpPr txBox="1">
            <a:spLocks noChangeArrowheads="1"/>
          </xdr:cNvSpPr>
        </xdr:nvSpPr>
        <xdr:spPr bwMode="auto">
          <a:xfrm>
            <a:off x="3" y="134"/>
            <a:ext cx="41" cy="23"/>
          </a:xfrm>
          <a:prstGeom prst="rect">
            <a:avLst/>
          </a:prstGeom>
          <a:noFill/>
          <a:ln w="9525">
            <a:noFill/>
            <a:miter lim="800000"/>
            <a:headEnd/>
            <a:tailEnd/>
          </a:ln>
        </xdr:spPr>
        <xdr:txBody>
          <a:bodyPr vertOverflow="clip" wrap="square" lIns="27432" tIns="18288" rIns="0" bIns="0" anchor="ctr" upright="1"/>
          <a:lstStyle/>
          <a:p>
            <a:pPr algn="l" rtl="0">
              <a:defRPr sz="1000"/>
            </a:pPr>
            <a:r>
              <a:rPr lang="en-CA" sz="800" b="1" i="0" u="none" strike="noStrike" baseline="0">
                <a:solidFill>
                  <a:srgbClr val="000000"/>
                </a:solidFill>
                <a:latin typeface="Times New Roman"/>
                <a:cs typeface="Times New Roman"/>
              </a:rPr>
              <a:t>You are here</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685800</xdr:colOff>
      <xdr:row>3</xdr:row>
      <xdr:rowOff>152400</xdr:rowOff>
    </xdr:from>
    <xdr:to>
      <xdr:col>1</xdr:col>
      <xdr:colOff>232573</xdr:colOff>
      <xdr:row>4</xdr:row>
      <xdr:rowOff>99060</xdr:rowOff>
    </xdr:to>
    <xdr:sp macro="" textlink="">
      <xdr:nvSpPr>
        <xdr:cNvPr id="2" name="Rounded Rectangle 15"/>
        <xdr:cNvSpPr>
          <a:spLocks noChangeArrowheads="1"/>
        </xdr:cNvSpPr>
      </xdr:nvSpPr>
      <xdr:spPr bwMode="auto">
        <a:xfrm>
          <a:off x="685800" y="1219200"/>
          <a:ext cx="1253653" cy="388620"/>
        </a:xfrm>
        <a:prstGeom prst="roundRect">
          <a:avLst>
            <a:gd name="adj" fmla="val 16667"/>
          </a:avLst>
        </a:prstGeom>
        <a:solidFill>
          <a:srgbClr val="99CCFF"/>
        </a:solidFill>
        <a:ln w="25400" algn="ctr">
          <a:solidFill>
            <a:srgbClr val="C6D9F1"/>
          </a:solidFill>
          <a:round/>
          <a:headEnd/>
          <a:tailEnd/>
        </a:ln>
      </xdr:spPr>
    </xdr:sp>
    <xdr:clientData/>
  </xdr:twoCellAnchor>
  <xdr:twoCellAnchor>
    <xdr:from>
      <xdr:col>0</xdr:col>
      <xdr:colOff>662940</xdr:colOff>
      <xdr:row>5</xdr:row>
      <xdr:rowOff>0</xdr:rowOff>
    </xdr:from>
    <xdr:to>
      <xdr:col>1</xdr:col>
      <xdr:colOff>219320</xdr:colOff>
      <xdr:row>5</xdr:row>
      <xdr:rowOff>373380</xdr:rowOff>
    </xdr:to>
    <xdr:sp macro="" textlink="">
      <xdr:nvSpPr>
        <xdr:cNvPr id="3" name="Rounded Rectangle 15"/>
        <xdr:cNvSpPr>
          <a:spLocks noChangeArrowheads="1"/>
        </xdr:cNvSpPr>
      </xdr:nvSpPr>
      <xdr:spPr bwMode="auto">
        <a:xfrm>
          <a:off x="662940" y="1752600"/>
          <a:ext cx="1263260" cy="373380"/>
        </a:xfrm>
        <a:prstGeom prst="roundRect">
          <a:avLst>
            <a:gd name="adj" fmla="val 16667"/>
          </a:avLst>
        </a:prstGeom>
        <a:solidFill>
          <a:srgbClr val="9999FF"/>
        </a:solidFill>
        <a:ln w="25400" algn="ctr">
          <a:solidFill>
            <a:srgbClr val="C6D9F1"/>
          </a:solidFill>
          <a:round/>
          <a:headEnd/>
          <a:tailEnd/>
        </a:ln>
      </xdr:spPr>
    </xdr:sp>
    <xdr:clientData/>
  </xdr:twoCellAnchor>
  <xdr:twoCellAnchor>
    <xdr:from>
      <xdr:col>0</xdr:col>
      <xdr:colOff>670560</xdr:colOff>
      <xdr:row>5</xdr:row>
      <xdr:rowOff>480060</xdr:rowOff>
    </xdr:from>
    <xdr:to>
      <xdr:col>1</xdr:col>
      <xdr:colOff>198120</xdr:colOff>
      <xdr:row>6</xdr:row>
      <xdr:rowOff>228600</xdr:rowOff>
    </xdr:to>
    <xdr:sp macro="" textlink="">
      <xdr:nvSpPr>
        <xdr:cNvPr id="4" name="Rounded Rectangle 19"/>
        <xdr:cNvSpPr>
          <a:spLocks noChangeArrowheads="1"/>
        </xdr:cNvSpPr>
      </xdr:nvSpPr>
      <xdr:spPr bwMode="auto">
        <a:xfrm>
          <a:off x="670560" y="2232660"/>
          <a:ext cx="1234440" cy="373380"/>
        </a:xfrm>
        <a:prstGeom prst="roundRect">
          <a:avLst>
            <a:gd name="adj" fmla="val 16667"/>
          </a:avLst>
        </a:prstGeom>
        <a:solidFill>
          <a:srgbClr val="376092"/>
        </a:solidFill>
        <a:ln w="25400" algn="ctr">
          <a:solidFill>
            <a:srgbClr val="376092"/>
          </a:solidFill>
          <a:round/>
          <a:headEnd/>
          <a:tailEnd/>
        </a:ln>
      </xdr:spPr>
    </xdr:sp>
    <xdr:clientData/>
  </xdr:twoCellAnchor>
  <xdr:twoCellAnchor>
    <xdr:from>
      <xdr:col>0</xdr:col>
      <xdr:colOff>701040</xdr:colOff>
      <xdr:row>7</xdr:row>
      <xdr:rowOff>60960</xdr:rowOff>
    </xdr:from>
    <xdr:to>
      <xdr:col>1</xdr:col>
      <xdr:colOff>228600</xdr:colOff>
      <xdr:row>8</xdr:row>
      <xdr:rowOff>129540</xdr:rowOff>
    </xdr:to>
    <xdr:sp macro="" textlink="">
      <xdr:nvSpPr>
        <xdr:cNvPr id="5" name="Rounded Rectangle 20"/>
        <xdr:cNvSpPr>
          <a:spLocks noChangeArrowheads="1"/>
        </xdr:cNvSpPr>
      </xdr:nvSpPr>
      <xdr:spPr bwMode="auto">
        <a:xfrm>
          <a:off x="701040" y="2720340"/>
          <a:ext cx="1234440" cy="342900"/>
        </a:xfrm>
        <a:prstGeom prst="roundRect">
          <a:avLst>
            <a:gd name="adj" fmla="val 16667"/>
          </a:avLst>
        </a:prstGeom>
        <a:solidFill>
          <a:srgbClr val="10253F"/>
        </a:solidFill>
        <a:ln w="25400" algn="ctr">
          <a:solidFill>
            <a:srgbClr val="10253F"/>
          </a:solidFill>
          <a:round/>
          <a:headEnd/>
          <a:tailEnd/>
        </a:ln>
      </xdr:spPr>
    </xdr:sp>
    <xdr:clientData/>
  </xdr:twoCellAnchor>
  <xdr:twoCellAnchor>
    <xdr:from>
      <xdr:col>0</xdr:col>
      <xdr:colOff>0</xdr:colOff>
      <xdr:row>2</xdr:row>
      <xdr:rowOff>236220</xdr:rowOff>
    </xdr:from>
    <xdr:to>
      <xdr:col>0</xdr:col>
      <xdr:colOff>662940</xdr:colOff>
      <xdr:row>5</xdr:row>
      <xdr:rowOff>22860</xdr:rowOff>
    </xdr:to>
    <xdr:grpSp>
      <xdr:nvGrpSpPr>
        <xdr:cNvPr id="6" name="Group 372"/>
        <xdr:cNvGrpSpPr>
          <a:grpSpLocks/>
        </xdr:cNvGrpSpPr>
      </xdr:nvGrpSpPr>
      <xdr:grpSpPr bwMode="auto">
        <a:xfrm>
          <a:off x="0" y="1055370"/>
          <a:ext cx="662940" cy="729615"/>
          <a:chOff x="2" y="119"/>
          <a:chExt cx="45" cy="53"/>
        </a:xfrm>
      </xdr:grpSpPr>
      <xdr:sp macro="" textlink="">
        <xdr:nvSpPr>
          <xdr:cNvPr id="7" name="AutoShape 373"/>
          <xdr:cNvSpPr>
            <a:spLocks noChangeArrowheads="1"/>
          </xdr:cNvSpPr>
        </xdr:nvSpPr>
        <xdr:spPr bwMode="auto">
          <a:xfrm>
            <a:off x="2" y="119"/>
            <a:ext cx="45" cy="53"/>
          </a:xfrm>
          <a:prstGeom prst="rightArrow">
            <a:avLst>
              <a:gd name="adj1" fmla="val 50944"/>
              <a:gd name="adj2" fmla="val 45653"/>
            </a:avLst>
          </a:prstGeom>
          <a:solidFill>
            <a:srgbClr val="00CCFF"/>
          </a:solidFill>
          <a:ln w="9525">
            <a:solidFill>
              <a:srgbClr val="000000"/>
            </a:solidFill>
            <a:miter lim="800000"/>
            <a:headEnd/>
            <a:tailEnd/>
          </a:ln>
        </xdr:spPr>
      </xdr:sp>
      <xdr:sp macro="" textlink="">
        <xdr:nvSpPr>
          <xdr:cNvPr id="8" name="Text Box 374"/>
          <xdr:cNvSpPr txBox="1">
            <a:spLocks noChangeArrowheads="1"/>
          </xdr:cNvSpPr>
        </xdr:nvSpPr>
        <xdr:spPr bwMode="auto">
          <a:xfrm>
            <a:off x="3" y="134"/>
            <a:ext cx="41" cy="23"/>
          </a:xfrm>
          <a:prstGeom prst="rect">
            <a:avLst/>
          </a:prstGeom>
          <a:noFill/>
          <a:ln w="9525">
            <a:noFill/>
            <a:miter lim="800000"/>
            <a:headEnd/>
            <a:tailEnd/>
          </a:ln>
        </xdr:spPr>
        <xdr:txBody>
          <a:bodyPr vertOverflow="clip" wrap="square" lIns="27432" tIns="18288" rIns="0" bIns="0" anchor="ctr" upright="1"/>
          <a:lstStyle/>
          <a:p>
            <a:pPr algn="l" rtl="0">
              <a:defRPr sz="1000"/>
            </a:pPr>
            <a:r>
              <a:rPr lang="en-CA" sz="800" b="1" i="0" u="none" strike="noStrike" baseline="0">
                <a:solidFill>
                  <a:srgbClr val="000000"/>
                </a:solidFill>
                <a:latin typeface="Times New Roman"/>
                <a:cs typeface="Times New Roman"/>
              </a:rPr>
              <a:t>You are here</a:t>
            </a:r>
          </a:p>
        </xdr:txBody>
      </xdr:sp>
    </xdr:grpSp>
    <xdr:clientData/>
  </xdr:twoCellAnchor>
  <xdr:twoCellAnchor>
    <xdr:from>
      <xdr:col>0</xdr:col>
      <xdr:colOff>777240</xdr:colOff>
      <xdr:row>3</xdr:row>
      <xdr:rowOff>236220</xdr:rowOff>
    </xdr:from>
    <xdr:to>
      <xdr:col>1</xdr:col>
      <xdr:colOff>112089</xdr:colOff>
      <xdr:row>4</xdr:row>
      <xdr:rowOff>35702</xdr:rowOff>
    </xdr:to>
    <xdr:sp macro="" textlink="">
      <xdr:nvSpPr>
        <xdr:cNvPr id="16" name="TextBox 22">
          <a:hlinkClick xmlns:r="http://schemas.openxmlformats.org/officeDocument/2006/relationships" r:id="rId1"/>
        </xdr:cNvPr>
        <xdr:cNvSpPr txBox="1"/>
      </xdr:nvSpPr>
      <xdr:spPr>
        <a:xfrm>
          <a:off x="777240" y="1303020"/>
          <a:ext cx="1041729" cy="2414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pPr algn="ctr"/>
          <a:r>
            <a:rPr lang="en-US" sz="1100" b="1">
              <a:latin typeface="Times New Roman" pitchFamily="18" charset="0"/>
              <a:cs typeface="Times New Roman" pitchFamily="18" charset="0"/>
            </a:rPr>
            <a:t>Instructions</a:t>
          </a:r>
        </a:p>
      </xdr:txBody>
    </xdr:sp>
    <xdr:clientData/>
  </xdr:twoCellAnchor>
  <xdr:twoCellAnchor>
    <xdr:from>
      <xdr:col>0</xdr:col>
      <xdr:colOff>754380</xdr:colOff>
      <xdr:row>5</xdr:row>
      <xdr:rowOff>60960</xdr:rowOff>
    </xdr:from>
    <xdr:to>
      <xdr:col>1</xdr:col>
      <xdr:colOff>20981</xdr:colOff>
      <xdr:row>5</xdr:row>
      <xdr:rowOff>314108</xdr:rowOff>
    </xdr:to>
    <xdr:sp macro="" textlink="">
      <xdr:nvSpPr>
        <xdr:cNvPr id="17" name="TextBox 21">
          <a:hlinkClick xmlns:r="http://schemas.openxmlformats.org/officeDocument/2006/relationships" r:id="rId2"/>
        </xdr:cNvPr>
        <xdr:cNvSpPr txBox="1">
          <a:spLocks noChangeArrowheads="1"/>
        </xdr:cNvSpPr>
      </xdr:nvSpPr>
      <xdr:spPr bwMode="auto">
        <a:xfrm>
          <a:off x="754380" y="1813560"/>
          <a:ext cx="973481" cy="253148"/>
        </a:xfrm>
        <a:prstGeom prst="rect">
          <a:avLst/>
        </a:prstGeom>
        <a:noFill/>
        <a:ln w="9525">
          <a:noFill/>
          <a:miter lim="800000"/>
          <a:headEnd/>
          <a:tailEnd/>
        </a:ln>
      </xdr:spPr>
      <xdr:txBody>
        <a:bodyPr vertOverflow="clip" wrap="square" lIns="27432" tIns="27432" rIns="27432" bIns="0" anchor="t" upright="1"/>
        <a:lstStyle/>
        <a:p>
          <a:pPr algn="ctr" rtl="0">
            <a:defRPr sz="1000"/>
          </a:pPr>
          <a:r>
            <a:rPr lang="en-CA" sz="1100" b="1" i="0" u="none" strike="noStrike" baseline="0">
              <a:solidFill>
                <a:srgbClr val="000000"/>
              </a:solidFill>
              <a:latin typeface="Times New Roman"/>
              <a:cs typeface="Times New Roman"/>
            </a:rPr>
            <a:t>Input/Output</a:t>
          </a:r>
        </a:p>
      </xdr:txBody>
    </xdr:sp>
    <xdr:clientData/>
  </xdr:twoCellAnchor>
  <xdr:twoCellAnchor>
    <xdr:from>
      <xdr:col>0</xdr:col>
      <xdr:colOff>800100</xdr:colOff>
      <xdr:row>5</xdr:row>
      <xdr:rowOff>541020</xdr:rowOff>
    </xdr:from>
    <xdr:to>
      <xdr:col>1</xdr:col>
      <xdr:colOff>45957</xdr:colOff>
      <xdr:row>6</xdr:row>
      <xdr:rowOff>189884</xdr:rowOff>
    </xdr:to>
    <xdr:sp macro="" textlink="">
      <xdr:nvSpPr>
        <xdr:cNvPr id="18" name="TextBox 19">
          <a:hlinkClick xmlns:r="http://schemas.openxmlformats.org/officeDocument/2006/relationships" r:id="rId3"/>
        </xdr:cNvPr>
        <xdr:cNvSpPr txBox="1">
          <a:spLocks noChangeArrowheads="1"/>
        </xdr:cNvSpPr>
      </xdr:nvSpPr>
      <xdr:spPr bwMode="auto">
        <a:xfrm>
          <a:off x="800100" y="2293620"/>
          <a:ext cx="952737" cy="273704"/>
        </a:xfrm>
        <a:prstGeom prst="rect">
          <a:avLst/>
        </a:prstGeom>
        <a:noFill/>
        <a:ln w="9525">
          <a:noFill/>
          <a:miter lim="800000"/>
          <a:headEnd/>
          <a:tailEnd/>
        </a:ln>
      </xdr:spPr>
      <xdr:txBody>
        <a:bodyPr vertOverflow="clip" wrap="square" lIns="27432" tIns="27432" rIns="27432" bIns="0" anchor="ctr" upright="1"/>
        <a:lstStyle/>
        <a:p>
          <a:pPr algn="ctr" rtl="0">
            <a:defRPr sz="1000"/>
          </a:pPr>
          <a:r>
            <a:rPr lang="en-CA" sz="1100" b="1" i="0" u="none" strike="noStrike" baseline="0">
              <a:solidFill>
                <a:srgbClr val="FFFFFF"/>
              </a:solidFill>
              <a:latin typeface="Times New Roman"/>
              <a:cs typeface="Times New Roman"/>
            </a:rPr>
            <a:t>Calculations</a:t>
          </a:r>
        </a:p>
      </xdr:txBody>
    </xdr:sp>
    <xdr:clientData/>
  </xdr:twoCellAnchor>
  <xdr:twoCellAnchor>
    <xdr:from>
      <xdr:col>0</xdr:col>
      <xdr:colOff>792480</xdr:colOff>
      <xdr:row>7</xdr:row>
      <xdr:rowOff>91440</xdr:rowOff>
    </xdr:from>
    <xdr:to>
      <xdr:col>0</xdr:col>
      <xdr:colOff>1671839</xdr:colOff>
      <xdr:row>8</xdr:row>
      <xdr:rowOff>105450</xdr:rowOff>
    </xdr:to>
    <xdr:sp macro="" textlink="">
      <xdr:nvSpPr>
        <xdr:cNvPr id="19" name="TextBox 18">
          <a:hlinkClick xmlns:r="http://schemas.openxmlformats.org/officeDocument/2006/relationships" r:id="rId4"/>
        </xdr:cNvPr>
        <xdr:cNvSpPr txBox="1"/>
      </xdr:nvSpPr>
      <xdr:spPr>
        <a:xfrm>
          <a:off x="792480" y="2750820"/>
          <a:ext cx="879359" cy="2883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latin typeface="Times New Roman" pitchFamily="18" charset="0"/>
              <a:cs typeface="Times New Roman" pitchFamily="18" charset="0"/>
            </a:rPr>
            <a:t>References</a:t>
          </a:r>
        </a:p>
      </xdr:txBody>
    </xdr:sp>
    <xdr:clientData/>
  </xdr:twoCellAnchor>
  <xdr:twoCellAnchor editAs="oneCell">
    <xdr:from>
      <xdr:col>2</xdr:col>
      <xdr:colOff>0</xdr:colOff>
      <xdr:row>0</xdr:row>
      <xdr:rowOff>0</xdr:rowOff>
    </xdr:from>
    <xdr:to>
      <xdr:col>3</xdr:col>
      <xdr:colOff>2301240</xdr:colOff>
      <xdr:row>0</xdr:row>
      <xdr:rowOff>563880</xdr:rowOff>
    </xdr:to>
    <xdr:pic>
      <xdr:nvPicPr>
        <xdr:cNvPr id="13" name="Picture 14" descr="ChemTRAC final logo.wmf"/>
        <xdr:cNvPicPr>
          <a:picLocks noChangeAspect="1"/>
        </xdr:cNvPicPr>
      </xdr:nvPicPr>
      <xdr:blipFill>
        <a:blip xmlns:r="http://schemas.openxmlformats.org/officeDocument/2006/relationships" r:embed="rId5" cstate="print"/>
        <a:srcRect/>
        <a:stretch>
          <a:fillRect/>
        </a:stretch>
      </xdr:blipFill>
      <xdr:spPr bwMode="auto">
        <a:xfrm>
          <a:off x="1958340" y="0"/>
          <a:ext cx="2575560" cy="563880"/>
        </a:xfrm>
        <a:prstGeom prst="rect">
          <a:avLst/>
        </a:prstGeom>
        <a:noFill/>
        <a:ln w="9525">
          <a:noFill/>
          <a:miter lim="800000"/>
          <a:headEnd/>
          <a:tailEnd/>
        </a:ln>
      </xdr:spPr>
    </xdr:pic>
    <xdr:clientData/>
  </xdr:twoCellAnchor>
  <xdr:twoCellAnchor editAs="oneCell">
    <xdr:from>
      <xdr:col>1</xdr:col>
      <xdr:colOff>144780</xdr:colOff>
      <xdr:row>74</xdr:row>
      <xdr:rowOff>7620</xdr:rowOff>
    </xdr:from>
    <xdr:to>
      <xdr:col>3</xdr:col>
      <xdr:colOff>1318260</xdr:colOff>
      <xdr:row>77</xdr:row>
      <xdr:rowOff>68580</xdr:rowOff>
    </xdr:to>
    <xdr:pic>
      <xdr:nvPicPr>
        <xdr:cNvPr id="14" name="Picture 11" descr="Toronto647.wmf"/>
        <xdr:cNvPicPr>
          <a:picLocks noChangeAspect="1"/>
        </xdr:cNvPicPr>
      </xdr:nvPicPr>
      <xdr:blipFill>
        <a:blip xmlns:r="http://schemas.openxmlformats.org/officeDocument/2006/relationships" r:embed="rId6" cstate="print"/>
        <a:srcRect/>
        <a:stretch>
          <a:fillRect/>
        </a:stretch>
      </xdr:blipFill>
      <xdr:spPr bwMode="auto">
        <a:xfrm>
          <a:off x="1851660" y="19933920"/>
          <a:ext cx="1828800" cy="655320"/>
        </a:xfrm>
        <a:prstGeom prst="rect">
          <a:avLst/>
        </a:prstGeom>
        <a:noFill/>
        <a:ln w="9525">
          <a:noFill/>
          <a:miter lim="800000"/>
          <a:headEnd/>
          <a:tailEnd/>
        </a:ln>
      </xdr:spPr>
    </xdr:pic>
    <xdr:clientData/>
  </xdr:twoCellAnchor>
  <xdr:twoCellAnchor editAs="oneCell">
    <xdr:from>
      <xdr:col>5</xdr:col>
      <xdr:colOff>1226820</xdr:colOff>
      <xdr:row>74</xdr:row>
      <xdr:rowOff>30480</xdr:rowOff>
    </xdr:from>
    <xdr:to>
      <xdr:col>10</xdr:col>
      <xdr:colOff>15240</xdr:colOff>
      <xdr:row>77</xdr:row>
      <xdr:rowOff>83820</xdr:rowOff>
    </xdr:to>
    <xdr:pic>
      <xdr:nvPicPr>
        <xdr:cNvPr id="15" name="Picture 13" descr="livegreen_B.wmf"/>
        <xdr:cNvPicPr>
          <a:picLocks noChangeAspect="1"/>
        </xdr:cNvPicPr>
      </xdr:nvPicPr>
      <xdr:blipFill>
        <a:blip xmlns:r="http://schemas.openxmlformats.org/officeDocument/2006/relationships" r:embed="rId7" cstate="print"/>
        <a:srcRect/>
        <a:stretch>
          <a:fillRect/>
        </a:stretch>
      </xdr:blipFill>
      <xdr:spPr bwMode="auto">
        <a:xfrm>
          <a:off x="7574280" y="19956780"/>
          <a:ext cx="1813560" cy="647700"/>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editAs="oneCell">
        <xdr:from>
          <xdr:col>5</xdr:col>
          <xdr:colOff>142875</xdr:colOff>
          <xdr:row>10</xdr:row>
          <xdr:rowOff>9525</xdr:rowOff>
        </xdr:from>
        <xdr:to>
          <xdr:col>6</xdr:col>
          <xdr:colOff>0</xdr:colOff>
          <xdr:row>10</xdr:row>
          <xdr:rowOff>285750</xdr:rowOff>
        </xdr:to>
        <xdr:sp macro="" textlink="">
          <xdr:nvSpPr>
            <xdr:cNvPr id="1386" name="Drop Down 362" hidden="1">
              <a:extLst>
                <a:ext uri="{63B3BB69-23CF-44E3-9099-C40C66FF867C}">
                  <a14:compatExt spid="_x0000_s138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3143250</xdr:colOff>
          <xdr:row>21</xdr:row>
          <xdr:rowOff>28575</xdr:rowOff>
        </xdr:from>
        <xdr:to>
          <xdr:col>5</xdr:col>
          <xdr:colOff>981075</xdr:colOff>
          <xdr:row>22</xdr:row>
          <xdr:rowOff>0</xdr:rowOff>
        </xdr:to>
        <xdr:sp macro="" textlink="">
          <xdr:nvSpPr>
            <xdr:cNvPr id="1646" name="Drop Down 622" hidden="1">
              <a:extLst>
                <a:ext uri="{63B3BB69-23CF-44E3-9099-C40C66FF867C}">
                  <a14:compatExt spid="_x0000_s164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25</xdr:row>
          <xdr:rowOff>66675</xdr:rowOff>
        </xdr:from>
        <xdr:to>
          <xdr:col>6</xdr:col>
          <xdr:colOff>0</xdr:colOff>
          <xdr:row>26</xdr:row>
          <xdr:rowOff>0</xdr:rowOff>
        </xdr:to>
        <xdr:sp macro="" textlink="">
          <xdr:nvSpPr>
            <xdr:cNvPr id="1647" name="Drop Down 623" hidden="1">
              <a:extLst>
                <a:ext uri="{63B3BB69-23CF-44E3-9099-C40C66FF867C}">
                  <a14:compatExt spid="_x0000_s164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28</xdr:row>
          <xdr:rowOff>57150</xdr:rowOff>
        </xdr:from>
        <xdr:to>
          <xdr:col>6</xdr:col>
          <xdr:colOff>0</xdr:colOff>
          <xdr:row>29</xdr:row>
          <xdr:rowOff>0</xdr:rowOff>
        </xdr:to>
        <xdr:sp macro="" textlink="">
          <xdr:nvSpPr>
            <xdr:cNvPr id="1648" name="Drop Down 624" hidden="1">
              <a:extLst>
                <a:ext uri="{63B3BB69-23CF-44E3-9099-C40C66FF867C}">
                  <a14:compatExt spid="_x0000_s164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35</xdr:row>
          <xdr:rowOff>38100</xdr:rowOff>
        </xdr:from>
        <xdr:to>
          <xdr:col>6</xdr:col>
          <xdr:colOff>0</xdr:colOff>
          <xdr:row>36</xdr:row>
          <xdr:rowOff>0</xdr:rowOff>
        </xdr:to>
        <xdr:sp macro="" textlink="">
          <xdr:nvSpPr>
            <xdr:cNvPr id="1649" name="Drop Down 625" hidden="1">
              <a:extLst>
                <a:ext uri="{63B3BB69-23CF-44E3-9099-C40C66FF867C}">
                  <a14:compatExt spid="_x0000_s164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37</xdr:row>
          <xdr:rowOff>57150</xdr:rowOff>
        </xdr:from>
        <xdr:to>
          <xdr:col>6</xdr:col>
          <xdr:colOff>0</xdr:colOff>
          <xdr:row>38</xdr:row>
          <xdr:rowOff>0</xdr:rowOff>
        </xdr:to>
        <xdr:sp macro="" textlink="">
          <xdr:nvSpPr>
            <xdr:cNvPr id="1650" name="Drop Down 626" hidden="1">
              <a:extLst>
                <a:ext uri="{63B3BB69-23CF-44E3-9099-C40C66FF867C}">
                  <a14:compatExt spid="_x0000_s165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38</xdr:row>
          <xdr:rowOff>38100</xdr:rowOff>
        </xdr:from>
        <xdr:to>
          <xdr:col>5</xdr:col>
          <xdr:colOff>0</xdr:colOff>
          <xdr:row>39</xdr:row>
          <xdr:rowOff>0</xdr:rowOff>
        </xdr:to>
        <xdr:sp macro="" textlink="">
          <xdr:nvSpPr>
            <xdr:cNvPr id="1651" name="Drop Down 627" hidden="1">
              <a:extLst>
                <a:ext uri="{63B3BB69-23CF-44E3-9099-C40C66FF867C}">
                  <a14:compatExt spid="_x0000_s165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9</xdr:row>
          <xdr:rowOff>28575</xdr:rowOff>
        </xdr:from>
        <xdr:to>
          <xdr:col>5</xdr:col>
          <xdr:colOff>0</xdr:colOff>
          <xdr:row>9</xdr:row>
          <xdr:rowOff>295275</xdr:rowOff>
        </xdr:to>
        <xdr:sp macro="" textlink="">
          <xdr:nvSpPr>
            <xdr:cNvPr id="13503" name="Drop Down 1215" hidden="1">
              <a:extLst>
                <a:ext uri="{63B3BB69-23CF-44E3-9099-C40C66FF867C}">
                  <a14:compatExt spid="_x0000_s1350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36</xdr:row>
          <xdr:rowOff>38100</xdr:rowOff>
        </xdr:from>
        <xdr:to>
          <xdr:col>6</xdr:col>
          <xdr:colOff>0</xdr:colOff>
          <xdr:row>37</xdr:row>
          <xdr:rowOff>0</xdr:rowOff>
        </xdr:to>
        <xdr:sp macro="" textlink="">
          <xdr:nvSpPr>
            <xdr:cNvPr id="14279" name="Drop Down 1991" hidden="1">
              <a:extLst>
                <a:ext uri="{63B3BB69-23CF-44E3-9099-C40C66FF867C}">
                  <a14:compatExt spid="_x0000_s1427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1</xdr:col>
      <xdr:colOff>7620</xdr:colOff>
      <xdr:row>6</xdr:row>
      <xdr:rowOff>15240</xdr:rowOff>
    </xdr:from>
    <xdr:to>
      <xdr:col>1</xdr:col>
      <xdr:colOff>998220</xdr:colOff>
      <xdr:row>7</xdr:row>
      <xdr:rowOff>91440</xdr:rowOff>
    </xdr:to>
    <xdr:sp macro="" textlink="">
      <xdr:nvSpPr>
        <xdr:cNvPr id="25573" name="Rounded Rectangle 18"/>
        <xdr:cNvSpPr>
          <a:spLocks noChangeArrowheads="1"/>
        </xdr:cNvSpPr>
      </xdr:nvSpPr>
      <xdr:spPr bwMode="auto">
        <a:xfrm>
          <a:off x="457200" y="2225040"/>
          <a:ext cx="990600" cy="274320"/>
        </a:xfrm>
        <a:prstGeom prst="roundRect">
          <a:avLst>
            <a:gd name="adj" fmla="val 16667"/>
          </a:avLst>
        </a:prstGeom>
        <a:solidFill>
          <a:srgbClr val="558ED5"/>
        </a:solidFill>
        <a:ln w="25400" algn="ctr">
          <a:noFill/>
          <a:round/>
          <a:headEnd/>
          <a:tailEnd/>
        </a:ln>
      </xdr:spPr>
    </xdr:sp>
    <xdr:clientData/>
  </xdr:twoCellAnchor>
  <xdr:twoCellAnchor>
    <xdr:from>
      <xdr:col>1</xdr:col>
      <xdr:colOff>12700</xdr:colOff>
      <xdr:row>4</xdr:row>
      <xdr:rowOff>139065</xdr:rowOff>
    </xdr:from>
    <xdr:to>
      <xdr:col>1</xdr:col>
      <xdr:colOff>1067453</xdr:colOff>
      <xdr:row>5</xdr:row>
      <xdr:rowOff>240807</xdr:rowOff>
    </xdr:to>
    <xdr:sp macro="" textlink="">
      <xdr:nvSpPr>
        <xdr:cNvPr id="3" name="Rounded Rectangle 17"/>
        <xdr:cNvSpPr>
          <a:spLocks noChangeArrowheads="1"/>
        </xdr:cNvSpPr>
      </xdr:nvSpPr>
      <xdr:spPr bwMode="auto">
        <a:xfrm>
          <a:off x="450850" y="1562100"/>
          <a:ext cx="1028700" cy="314325"/>
        </a:xfrm>
        <a:prstGeom prst="roundRect">
          <a:avLst>
            <a:gd name="adj" fmla="val 16667"/>
          </a:avLst>
        </a:prstGeom>
        <a:solidFill>
          <a:srgbClr val="00FFFF"/>
        </a:solidFill>
        <a:ln w="25400" algn="ctr">
          <a:solidFill>
            <a:srgbClr val="00FFFF"/>
          </a:solidFill>
          <a:round/>
          <a:headEnd/>
          <a:tailEnd/>
        </a:ln>
        <a:effectLst>
          <a:outerShdw blurRad="50800" dist="38100" dir="2700000" algn="tl" rotWithShape="0">
            <a:prstClr val="black">
              <a:alpha val="40000"/>
            </a:prstClr>
          </a:outerShdw>
        </a:effectLst>
      </xdr:spPr>
      <xdr:txBody>
        <a:bodyPr/>
        <a:lstStyle/>
        <a:p>
          <a:endParaRPr lang="en-CA"/>
        </a:p>
      </xdr:txBody>
    </xdr:sp>
    <xdr:clientData/>
  </xdr:twoCellAnchor>
  <xdr:twoCellAnchor>
    <xdr:from>
      <xdr:col>1</xdr:col>
      <xdr:colOff>12700</xdr:colOff>
      <xdr:row>8</xdr:row>
      <xdr:rowOff>73025</xdr:rowOff>
    </xdr:from>
    <xdr:to>
      <xdr:col>1</xdr:col>
      <xdr:colOff>991024</xdr:colOff>
      <xdr:row>9</xdr:row>
      <xdr:rowOff>147320</xdr:rowOff>
    </xdr:to>
    <xdr:sp macro="" textlink="">
      <xdr:nvSpPr>
        <xdr:cNvPr id="4" name="Rounded Rectangle 19"/>
        <xdr:cNvSpPr>
          <a:spLocks noChangeArrowheads="1"/>
        </xdr:cNvSpPr>
      </xdr:nvSpPr>
      <xdr:spPr bwMode="auto">
        <a:xfrm>
          <a:off x="450850" y="2711450"/>
          <a:ext cx="960120" cy="274320"/>
        </a:xfrm>
        <a:prstGeom prst="roundRect">
          <a:avLst>
            <a:gd name="adj" fmla="val 16667"/>
          </a:avLst>
        </a:prstGeom>
        <a:solidFill>
          <a:srgbClr val="376092"/>
        </a:solidFill>
        <a:ln w="25400" algn="ctr">
          <a:noFill/>
          <a:round/>
          <a:headEnd/>
          <a:tailEnd/>
        </a:ln>
        <a:effectLst>
          <a:outerShdw blurRad="50800" dist="38100" dir="2700000" algn="tl" rotWithShape="0">
            <a:prstClr val="black">
              <a:alpha val="40000"/>
            </a:prstClr>
          </a:outerShdw>
        </a:effectLst>
      </xdr:spPr>
      <xdr:txBody>
        <a:bodyPr/>
        <a:lstStyle/>
        <a:p>
          <a:endParaRPr lang="en-CA"/>
        </a:p>
      </xdr:txBody>
    </xdr:sp>
    <xdr:clientData/>
  </xdr:twoCellAnchor>
  <xdr:twoCellAnchor>
    <xdr:from>
      <xdr:col>1</xdr:col>
      <xdr:colOff>12700</xdr:colOff>
      <xdr:row>3</xdr:row>
      <xdr:rowOff>28575</xdr:rowOff>
    </xdr:from>
    <xdr:to>
      <xdr:col>1</xdr:col>
      <xdr:colOff>1069315</xdr:colOff>
      <xdr:row>3</xdr:row>
      <xdr:rowOff>348615</xdr:rowOff>
    </xdr:to>
    <xdr:sp macro="" textlink="">
      <xdr:nvSpPr>
        <xdr:cNvPr id="5" name="Rounded Rectangle 15"/>
        <xdr:cNvSpPr>
          <a:spLocks noChangeArrowheads="1"/>
        </xdr:cNvSpPr>
      </xdr:nvSpPr>
      <xdr:spPr bwMode="auto">
        <a:xfrm>
          <a:off x="450850" y="1038225"/>
          <a:ext cx="1028700" cy="320040"/>
        </a:xfrm>
        <a:prstGeom prst="roundRect">
          <a:avLst>
            <a:gd name="adj" fmla="val 16667"/>
          </a:avLst>
        </a:prstGeom>
        <a:solidFill>
          <a:srgbClr val="CCFFCC"/>
        </a:solidFill>
        <a:ln w="25400" algn="ctr">
          <a:solidFill>
            <a:srgbClr val="CCFFCC"/>
          </a:solidFill>
          <a:round/>
          <a:headEnd/>
          <a:tailEnd/>
        </a:ln>
        <a:effectLst>
          <a:outerShdw blurRad="50800" dist="38100" dir="2700000" algn="tl" rotWithShape="0">
            <a:prstClr val="black">
              <a:alpha val="40000"/>
            </a:prstClr>
          </a:outerShdw>
        </a:effectLst>
      </xdr:spPr>
      <xdr:txBody>
        <a:bodyPr/>
        <a:lstStyle/>
        <a:p>
          <a:endParaRPr lang="en-CA"/>
        </a:p>
      </xdr:txBody>
    </xdr:sp>
    <xdr:clientData/>
  </xdr:twoCellAnchor>
  <xdr:twoCellAnchor>
    <xdr:from>
      <xdr:col>0</xdr:col>
      <xdr:colOff>405129</xdr:colOff>
      <xdr:row>8</xdr:row>
      <xdr:rowOff>84452</xdr:rowOff>
    </xdr:from>
    <xdr:to>
      <xdr:col>1</xdr:col>
      <xdr:colOff>1072109</xdr:colOff>
      <xdr:row>9</xdr:row>
      <xdr:rowOff>159379</xdr:rowOff>
    </xdr:to>
    <xdr:sp macro="" textlink="">
      <xdr:nvSpPr>
        <xdr:cNvPr id="6" name="TextBox 5">
          <a:hlinkClick xmlns:r="http://schemas.openxmlformats.org/officeDocument/2006/relationships" r:id="rId1"/>
        </xdr:cNvPr>
        <xdr:cNvSpPr txBox="1"/>
      </xdr:nvSpPr>
      <xdr:spPr>
        <a:xfrm>
          <a:off x="393699" y="2730497"/>
          <a:ext cx="1097280" cy="2743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pPr algn="ctr"/>
          <a:r>
            <a:rPr lang="en-US" sz="1200">
              <a:solidFill>
                <a:schemeClr val="bg1"/>
              </a:solidFill>
              <a:latin typeface="Times New Roman" pitchFamily="18" charset="0"/>
              <a:cs typeface="Times New Roman" pitchFamily="18" charset="0"/>
            </a:rPr>
            <a:t>Calculations</a:t>
          </a:r>
        </a:p>
      </xdr:txBody>
    </xdr:sp>
    <xdr:clientData/>
  </xdr:twoCellAnchor>
  <xdr:twoCellAnchor>
    <xdr:from>
      <xdr:col>0</xdr:col>
      <xdr:colOff>389042</xdr:colOff>
      <xdr:row>6</xdr:row>
      <xdr:rowOff>1057</xdr:rowOff>
    </xdr:from>
    <xdr:to>
      <xdr:col>1</xdr:col>
      <xdr:colOff>1070785</xdr:colOff>
      <xdr:row>7</xdr:row>
      <xdr:rowOff>75352</xdr:rowOff>
    </xdr:to>
    <xdr:sp macro="" textlink="">
      <xdr:nvSpPr>
        <xdr:cNvPr id="7" name="TextBox 6">
          <a:hlinkClick xmlns:r="http://schemas.openxmlformats.org/officeDocument/2006/relationships" r:id="rId2"/>
        </xdr:cNvPr>
        <xdr:cNvSpPr txBox="1"/>
      </xdr:nvSpPr>
      <xdr:spPr>
        <a:xfrm>
          <a:off x="385232" y="2239432"/>
          <a:ext cx="1097280" cy="2743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pPr algn="ctr"/>
          <a:r>
            <a:rPr lang="en-US" sz="1200">
              <a:solidFill>
                <a:schemeClr val="bg1"/>
              </a:solidFill>
              <a:latin typeface="Times New Roman" pitchFamily="18" charset="0"/>
              <a:cs typeface="Times New Roman" pitchFamily="18" charset="0"/>
            </a:rPr>
            <a:t>All Substances</a:t>
          </a:r>
        </a:p>
      </xdr:txBody>
    </xdr:sp>
    <xdr:clientData/>
  </xdr:twoCellAnchor>
  <xdr:twoCellAnchor>
    <xdr:from>
      <xdr:col>1</xdr:col>
      <xdr:colOff>27515</xdr:colOff>
      <xdr:row>4</xdr:row>
      <xdr:rowOff>195791</xdr:rowOff>
    </xdr:from>
    <xdr:to>
      <xdr:col>1</xdr:col>
      <xdr:colOff>1069095</xdr:colOff>
      <xdr:row>5</xdr:row>
      <xdr:rowOff>231590</xdr:rowOff>
    </xdr:to>
    <xdr:sp macro="" textlink="">
      <xdr:nvSpPr>
        <xdr:cNvPr id="8" name="TextBox 7">
          <a:hlinkClick xmlns:r="http://schemas.openxmlformats.org/officeDocument/2006/relationships" r:id="rId3"/>
        </xdr:cNvPr>
        <xdr:cNvSpPr txBox="1"/>
      </xdr:nvSpPr>
      <xdr:spPr>
        <a:xfrm>
          <a:off x="465665" y="1605491"/>
          <a:ext cx="1014557" cy="2547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pPr algn="ctr"/>
          <a:r>
            <a:rPr lang="en-US" sz="1100" b="1">
              <a:latin typeface="Times New Roman" pitchFamily="18" charset="0"/>
              <a:cs typeface="Times New Roman" pitchFamily="18" charset="0"/>
            </a:rPr>
            <a:t>Input-Output</a:t>
          </a:r>
        </a:p>
      </xdr:txBody>
    </xdr:sp>
    <xdr:clientData/>
  </xdr:twoCellAnchor>
  <xdr:twoCellAnchor>
    <xdr:from>
      <xdr:col>1</xdr:col>
      <xdr:colOff>20107</xdr:colOff>
      <xdr:row>3</xdr:row>
      <xdr:rowOff>71965</xdr:rowOff>
    </xdr:from>
    <xdr:to>
      <xdr:col>1</xdr:col>
      <xdr:colOff>1078383</xdr:colOff>
      <xdr:row>3</xdr:row>
      <xdr:rowOff>392005</xdr:rowOff>
    </xdr:to>
    <xdr:sp macro="" textlink="">
      <xdr:nvSpPr>
        <xdr:cNvPr id="9" name="TextBox 8">
          <a:hlinkClick xmlns:r="http://schemas.openxmlformats.org/officeDocument/2006/relationships" r:id="rId4"/>
        </xdr:cNvPr>
        <xdr:cNvSpPr txBox="1"/>
      </xdr:nvSpPr>
      <xdr:spPr>
        <a:xfrm>
          <a:off x="458257" y="1081615"/>
          <a:ext cx="1024128" cy="3200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pPr algn="ctr"/>
          <a:r>
            <a:rPr lang="en-US" sz="1100" b="1">
              <a:latin typeface="Times New Roman" pitchFamily="18" charset="0"/>
              <a:cs typeface="Times New Roman" pitchFamily="18" charset="0"/>
            </a:rPr>
            <a:t>Instructions</a:t>
          </a:r>
        </a:p>
      </xdr:txBody>
    </xdr:sp>
    <xdr:clientData/>
  </xdr:twoCellAnchor>
  <xdr:twoCellAnchor>
    <xdr:from>
      <xdr:col>1</xdr:col>
      <xdr:colOff>12700</xdr:colOff>
      <xdr:row>10</xdr:row>
      <xdr:rowOff>152400</xdr:rowOff>
    </xdr:from>
    <xdr:to>
      <xdr:col>1</xdr:col>
      <xdr:colOff>991024</xdr:colOff>
      <xdr:row>12</xdr:row>
      <xdr:rowOff>26670</xdr:rowOff>
    </xdr:to>
    <xdr:sp macro="" textlink="">
      <xdr:nvSpPr>
        <xdr:cNvPr id="10" name="Rounded Rectangle 20"/>
        <xdr:cNvSpPr>
          <a:spLocks noChangeArrowheads="1"/>
        </xdr:cNvSpPr>
      </xdr:nvSpPr>
      <xdr:spPr bwMode="auto">
        <a:xfrm>
          <a:off x="450850" y="3190875"/>
          <a:ext cx="960120" cy="274320"/>
        </a:xfrm>
        <a:prstGeom prst="roundRect">
          <a:avLst>
            <a:gd name="adj" fmla="val 16667"/>
          </a:avLst>
        </a:prstGeom>
        <a:solidFill>
          <a:srgbClr val="17375E"/>
        </a:solidFill>
        <a:ln w="25400" algn="ctr">
          <a:noFill/>
          <a:round/>
          <a:headEnd/>
          <a:tailEnd/>
        </a:ln>
        <a:effectLst>
          <a:outerShdw blurRad="50800" dist="38100" dir="2700000" algn="tl" rotWithShape="0">
            <a:prstClr val="black">
              <a:alpha val="40000"/>
            </a:prstClr>
          </a:outerShdw>
        </a:effectLst>
      </xdr:spPr>
      <xdr:txBody>
        <a:bodyPr/>
        <a:lstStyle/>
        <a:p>
          <a:endParaRPr lang="en-CA"/>
        </a:p>
      </xdr:txBody>
    </xdr:sp>
    <xdr:clientData/>
  </xdr:twoCellAnchor>
  <xdr:twoCellAnchor>
    <xdr:from>
      <xdr:col>0</xdr:col>
      <xdr:colOff>386937</xdr:colOff>
      <xdr:row>10</xdr:row>
      <xdr:rowOff>159805</xdr:rowOff>
    </xdr:from>
    <xdr:to>
      <xdr:col>1</xdr:col>
      <xdr:colOff>1069013</xdr:colOff>
      <xdr:row>12</xdr:row>
      <xdr:rowOff>34075</xdr:rowOff>
    </xdr:to>
    <xdr:sp macro="" textlink="">
      <xdr:nvSpPr>
        <xdr:cNvPr id="11" name="TextBox 10">
          <a:hlinkClick xmlns:r="http://schemas.openxmlformats.org/officeDocument/2006/relationships" r:id="rId5"/>
        </xdr:cNvPr>
        <xdr:cNvSpPr txBox="1"/>
      </xdr:nvSpPr>
      <xdr:spPr>
        <a:xfrm>
          <a:off x="383127" y="3198280"/>
          <a:ext cx="1097280" cy="2743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pPr algn="ctr"/>
          <a:r>
            <a:rPr lang="en-US" sz="1200">
              <a:solidFill>
                <a:schemeClr val="bg1"/>
              </a:solidFill>
              <a:latin typeface="Times New Roman" pitchFamily="18" charset="0"/>
              <a:cs typeface="Times New Roman" pitchFamily="18" charset="0"/>
            </a:rPr>
            <a:t>References</a:t>
          </a:r>
        </a:p>
      </xdr:txBody>
    </xdr:sp>
    <xdr:clientData/>
  </xdr:twoCellAnchor>
  <xdr:twoCellAnchor editAs="oneCell">
    <xdr:from>
      <xdr:col>0</xdr:col>
      <xdr:colOff>0</xdr:colOff>
      <xdr:row>62</xdr:row>
      <xdr:rowOff>0</xdr:rowOff>
    </xdr:from>
    <xdr:to>
      <xdr:col>2</xdr:col>
      <xdr:colOff>137160</xdr:colOff>
      <xdr:row>64</xdr:row>
      <xdr:rowOff>152400</xdr:rowOff>
    </xdr:to>
    <xdr:pic>
      <xdr:nvPicPr>
        <xdr:cNvPr id="25583" name="Picture 11" descr="Toronto647.wmf"/>
        <xdr:cNvPicPr>
          <a:picLocks noChangeAspect="1"/>
        </xdr:cNvPicPr>
      </xdr:nvPicPr>
      <xdr:blipFill>
        <a:blip xmlns:r="http://schemas.openxmlformats.org/officeDocument/2006/relationships" r:embed="rId6" cstate="print"/>
        <a:srcRect/>
        <a:stretch>
          <a:fillRect/>
        </a:stretch>
      </xdr:blipFill>
      <xdr:spPr bwMode="auto">
        <a:xfrm>
          <a:off x="0" y="13319760"/>
          <a:ext cx="1828800" cy="548640"/>
        </a:xfrm>
        <a:prstGeom prst="rect">
          <a:avLst/>
        </a:prstGeom>
        <a:noFill/>
        <a:ln w="9525">
          <a:noFill/>
          <a:miter lim="800000"/>
          <a:headEnd/>
          <a:tailEnd/>
        </a:ln>
      </xdr:spPr>
    </xdr:pic>
    <xdr:clientData/>
  </xdr:twoCellAnchor>
  <xdr:twoCellAnchor editAs="oneCell">
    <xdr:from>
      <xdr:col>4</xdr:col>
      <xdr:colOff>876300</xdr:colOff>
      <xdr:row>62</xdr:row>
      <xdr:rowOff>53340</xdr:rowOff>
    </xdr:from>
    <xdr:to>
      <xdr:col>6</xdr:col>
      <xdr:colOff>548640</xdr:colOff>
      <xdr:row>64</xdr:row>
      <xdr:rowOff>160020</xdr:rowOff>
    </xdr:to>
    <xdr:pic>
      <xdr:nvPicPr>
        <xdr:cNvPr id="25584" name="Picture 13" descr="livegreen_B.wmf"/>
        <xdr:cNvPicPr>
          <a:picLocks noChangeAspect="1"/>
        </xdr:cNvPicPr>
      </xdr:nvPicPr>
      <xdr:blipFill>
        <a:blip xmlns:r="http://schemas.openxmlformats.org/officeDocument/2006/relationships" r:embed="rId7" cstate="print"/>
        <a:srcRect/>
        <a:stretch>
          <a:fillRect/>
        </a:stretch>
      </xdr:blipFill>
      <xdr:spPr bwMode="auto">
        <a:xfrm>
          <a:off x="5608320" y="13373100"/>
          <a:ext cx="1813560" cy="502920"/>
        </a:xfrm>
        <a:prstGeom prst="rect">
          <a:avLst/>
        </a:prstGeom>
        <a:noFill/>
        <a:ln w="9525">
          <a:noFill/>
          <a:miter lim="800000"/>
          <a:headEnd/>
          <a:tailEnd/>
        </a:ln>
      </xdr:spPr>
    </xdr:pic>
    <xdr:clientData/>
  </xdr:twoCellAnchor>
  <xdr:twoCellAnchor>
    <xdr:from>
      <xdr:col>1</xdr:col>
      <xdr:colOff>12700</xdr:colOff>
      <xdr:row>13</xdr:row>
      <xdr:rowOff>25400</xdr:rowOff>
    </xdr:from>
    <xdr:to>
      <xdr:col>1</xdr:col>
      <xdr:colOff>991024</xdr:colOff>
      <xdr:row>14</xdr:row>
      <xdr:rowOff>84351</xdr:rowOff>
    </xdr:to>
    <xdr:sp macro="" textlink="">
      <xdr:nvSpPr>
        <xdr:cNvPr id="14" name="Rounded Rectangle 20"/>
        <xdr:cNvSpPr>
          <a:spLocks noChangeArrowheads="1"/>
        </xdr:cNvSpPr>
      </xdr:nvSpPr>
      <xdr:spPr bwMode="auto">
        <a:xfrm>
          <a:off x="450850" y="3663950"/>
          <a:ext cx="960120" cy="274320"/>
        </a:xfrm>
        <a:prstGeom prst="roundRect">
          <a:avLst>
            <a:gd name="adj" fmla="val 16667"/>
          </a:avLst>
        </a:prstGeom>
        <a:solidFill>
          <a:srgbClr val="10253F"/>
        </a:solidFill>
        <a:ln w="25400" algn="ctr">
          <a:noFill/>
          <a:round/>
          <a:headEnd/>
          <a:tailEnd/>
        </a:ln>
        <a:effectLst>
          <a:outerShdw blurRad="50800" dist="38100" dir="2700000" algn="tl" rotWithShape="0">
            <a:prstClr val="black">
              <a:alpha val="40000"/>
            </a:prstClr>
          </a:outerShdw>
        </a:effectLst>
      </xdr:spPr>
      <xdr:txBody>
        <a:bodyPr/>
        <a:lstStyle/>
        <a:p>
          <a:endParaRPr lang="en-CA"/>
        </a:p>
      </xdr:txBody>
    </xdr:sp>
    <xdr:clientData/>
  </xdr:twoCellAnchor>
  <xdr:twoCellAnchor>
    <xdr:from>
      <xdr:col>0</xdr:col>
      <xdr:colOff>386937</xdr:colOff>
      <xdr:row>13</xdr:row>
      <xdr:rowOff>32805</xdr:rowOff>
    </xdr:from>
    <xdr:to>
      <xdr:col>1</xdr:col>
      <xdr:colOff>1069013</xdr:colOff>
      <xdr:row>14</xdr:row>
      <xdr:rowOff>107100</xdr:rowOff>
    </xdr:to>
    <xdr:sp macro="" textlink="">
      <xdr:nvSpPr>
        <xdr:cNvPr id="15" name="TextBox 14">
          <a:hlinkClick xmlns:r="http://schemas.openxmlformats.org/officeDocument/2006/relationships" r:id="rId8"/>
        </xdr:cNvPr>
        <xdr:cNvSpPr txBox="1"/>
      </xdr:nvSpPr>
      <xdr:spPr>
        <a:xfrm>
          <a:off x="383127" y="3671355"/>
          <a:ext cx="1097280" cy="2743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pPr algn="ctr"/>
          <a:r>
            <a:rPr lang="en-US" sz="1200">
              <a:solidFill>
                <a:schemeClr val="bg1"/>
              </a:solidFill>
              <a:latin typeface="Times New Roman" pitchFamily="18" charset="0"/>
              <a:cs typeface="Times New Roman" pitchFamily="18" charset="0"/>
            </a:rPr>
            <a:t>Process Flow</a:t>
          </a:r>
        </a:p>
      </xdr:txBody>
    </xdr:sp>
    <xdr:clientData/>
  </xdr:twoCellAnchor>
  <xdr:twoCellAnchor>
    <xdr:from>
      <xdr:col>0</xdr:col>
      <xdr:colOff>7620</xdr:colOff>
      <xdr:row>5</xdr:row>
      <xdr:rowOff>480060</xdr:rowOff>
    </xdr:from>
    <xdr:to>
      <xdr:col>1</xdr:col>
      <xdr:colOff>0</xdr:colOff>
      <xdr:row>8</xdr:row>
      <xdr:rowOff>68580</xdr:rowOff>
    </xdr:to>
    <xdr:grpSp>
      <xdr:nvGrpSpPr>
        <xdr:cNvPr id="25587" name="Group 730"/>
        <xdr:cNvGrpSpPr>
          <a:grpSpLocks/>
        </xdr:cNvGrpSpPr>
      </xdr:nvGrpSpPr>
      <xdr:grpSpPr bwMode="auto">
        <a:xfrm>
          <a:off x="7620" y="2087880"/>
          <a:ext cx="441960" cy="586740"/>
          <a:chOff x="2" y="119"/>
          <a:chExt cx="45" cy="53"/>
        </a:xfrm>
      </xdr:grpSpPr>
      <xdr:sp macro="" textlink="">
        <xdr:nvSpPr>
          <xdr:cNvPr id="25589" name="AutoShape 731"/>
          <xdr:cNvSpPr>
            <a:spLocks noChangeArrowheads="1"/>
          </xdr:cNvSpPr>
        </xdr:nvSpPr>
        <xdr:spPr bwMode="auto">
          <a:xfrm>
            <a:off x="2" y="119"/>
            <a:ext cx="45" cy="53"/>
          </a:xfrm>
          <a:prstGeom prst="rightArrow">
            <a:avLst>
              <a:gd name="adj1" fmla="val 50944"/>
              <a:gd name="adj2" fmla="val 45653"/>
            </a:avLst>
          </a:prstGeom>
          <a:solidFill>
            <a:srgbClr val="00CCFF"/>
          </a:solidFill>
          <a:ln w="9525">
            <a:solidFill>
              <a:srgbClr val="000000"/>
            </a:solidFill>
            <a:miter lim="800000"/>
            <a:headEnd/>
            <a:tailEnd/>
          </a:ln>
        </xdr:spPr>
      </xdr:sp>
      <xdr:sp macro="" textlink="">
        <xdr:nvSpPr>
          <xdr:cNvPr id="18" name="Text Box 732"/>
          <xdr:cNvSpPr txBox="1">
            <a:spLocks noChangeArrowheads="1"/>
          </xdr:cNvSpPr>
        </xdr:nvSpPr>
        <xdr:spPr bwMode="auto">
          <a:xfrm>
            <a:off x="5" y="134"/>
            <a:ext cx="41" cy="24"/>
          </a:xfrm>
          <a:prstGeom prst="rect">
            <a:avLst/>
          </a:prstGeom>
          <a:noFill/>
          <a:ln w="9525">
            <a:noFill/>
            <a:miter lim="800000"/>
            <a:headEnd/>
            <a:tailEnd/>
          </a:ln>
        </xdr:spPr>
        <xdr:txBody>
          <a:bodyPr vertOverflow="clip" wrap="square" lIns="27432" tIns="18288" rIns="0" bIns="0" anchor="t" upright="1"/>
          <a:lstStyle/>
          <a:p>
            <a:pPr algn="l" rtl="0">
              <a:defRPr sz="1000"/>
            </a:pPr>
            <a:r>
              <a:rPr lang="en-US" sz="700" b="0" i="0" u="none" strike="noStrike" baseline="0">
                <a:solidFill>
                  <a:srgbClr val="000000"/>
                </a:solidFill>
                <a:latin typeface="Times New Roman"/>
                <a:cs typeface="Times New Roman"/>
              </a:rPr>
              <a:t>You are here</a:t>
            </a:r>
          </a:p>
        </xdr:txBody>
      </xdr:sp>
    </xdr:grpSp>
    <xdr:clientData/>
  </xdr:twoCellAnchor>
  <xdr:twoCellAnchor editAs="oneCell">
    <xdr:from>
      <xdr:col>2</xdr:col>
      <xdr:colOff>0</xdr:colOff>
      <xdr:row>0</xdr:row>
      <xdr:rowOff>0</xdr:rowOff>
    </xdr:from>
    <xdr:to>
      <xdr:col>3</xdr:col>
      <xdr:colOff>381000</xdr:colOff>
      <xdr:row>0</xdr:row>
      <xdr:rowOff>563880</xdr:rowOff>
    </xdr:to>
    <xdr:pic>
      <xdr:nvPicPr>
        <xdr:cNvPr id="25588" name="Picture 14" descr="ChemTRAC final logo.wmf"/>
        <xdr:cNvPicPr>
          <a:picLocks noChangeAspect="1"/>
        </xdr:cNvPicPr>
      </xdr:nvPicPr>
      <xdr:blipFill>
        <a:blip xmlns:r="http://schemas.openxmlformats.org/officeDocument/2006/relationships" r:embed="rId9" cstate="print"/>
        <a:srcRect/>
        <a:stretch>
          <a:fillRect/>
        </a:stretch>
      </xdr:blipFill>
      <xdr:spPr bwMode="auto">
        <a:xfrm>
          <a:off x="1691640" y="0"/>
          <a:ext cx="2567940" cy="563880"/>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38100</xdr:colOff>
      <xdr:row>0</xdr:row>
      <xdr:rowOff>45720</xdr:rowOff>
    </xdr:from>
    <xdr:to>
      <xdr:col>3</xdr:col>
      <xdr:colOff>441960</xdr:colOff>
      <xdr:row>1</xdr:row>
      <xdr:rowOff>358140</xdr:rowOff>
    </xdr:to>
    <xdr:pic>
      <xdr:nvPicPr>
        <xdr:cNvPr id="27942" name="Picture 14" descr="ChemTRAC final logo.wmf"/>
        <xdr:cNvPicPr>
          <a:picLocks noChangeAspect="1"/>
        </xdr:cNvPicPr>
      </xdr:nvPicPr>
      <xdr:blipFill>
        <a:blip xmlns:r="http://schemas.openxmlformats.org/officeDocument/2006/relationships" r:embed="rId1" cstate="print"/>
        <a:srcRect/>
        <a:stretch>
          <a:fillRect/>
        </a:stretch>
      </xdr:blipFill>
      <xdr:spPr bwMode="auto">
        <a:xfrm>
          <a:off x="1927860" y="45720"/>
          <a:ext cx="2567940" cy="571500"/>
        </a:xfrm>
        <a:prstGeom prst="rect">
          <a:avLst/>
        </a:prstGeom>
        <a:noFill/>
        <a:ln w="9525">
          <a:noFill/>
          <a:miter lim="800000"/>
          <a:headEnd/>
          <a:tailEnd/>
        </a:ln>
      </xdr:spPr>
    </xdr:pic>
    <xdr:clientData/>
  </xdr:twoCellAnchor>
  <xdr:twoCellAnchor>
    <xdr:from>
      <xdr:col>1</xdr:col>
      <xdr:colOff>38100</xdr:colOff>
      <xdr:row>4</xdr:row>
      <xdr:rowOff>38100</xdr:rowOff>
    </xdr:from>
    <xdr:to>
      <xdr:col>1</xdr:col>
      <xdr:colOff>1097280</xdr:colOff>
      <xdr:row>5</xdr:row>
      <xdr:rowOff>220980</xdr:rowOff>
    </xdr:to>
    <xdr:sp macro="" textlink="">
      <xdr:nvSpPr>
        <xdr:cNvPr id="27943" name="Rounded Rectangle 15"/>
        <xdr:cNvSpPr>
          <a:spLocks noChangeArrowheads="1"/>
        </xdr:cNvSpPr>
      </xdr:nvSpPr>
      <xdr:spPr bwMode="auto">
        <a:xfrm>
          <a:off x="731520" y="815340"/>
          <a:ext cx="1059180" cy="388620"/>
        </a:xfrm>
        <a:prstGeom prst="roundRect">
          <a:avLst>
            <a:gd name="adj" fmla="val 16667"/>
          </a:avLst>
        </a:prstGeom>
        <a:solidFill>
          <a:srgbClr val="99CCFF"/>
        </a:solidFill>
        <a:ln w="25400" algn="ctr">
          <a:solidFill>
            <a:srgbClr val="C6D9F1"/>
          </a:solidFill>
          <a:round/>
          <a:headEnd/>
          <a:tailEnd/>
        </a:ln>
      </xdr:spPr>
    </xdr:sp>
    <xdr:clientData/>
  </xdr:twoCellAnchor>
  <xdr:twoCellAnchor>
    <xdr:from>
      <xdr:col>1</xdr:col>
      <xdr:colOff>91227</xdr:colOff>
      <xdr:row>4</xdr:row>
      <xdr:rowOff>110065</xdr:rowOff>
    </xdr:from>
    <xdr:to>
      <xdr:col>1</xdr:col>
      <xdr:colOff>1059185</xdr:colOff>
      <xdr:row>5</xdr:row>
      <xdr:rowOff>149964</xdr:rowOff>
    </xdr:to>
    <xdr:sp macro="" textlink="">
      <xdr:nvSpPr>
        <xdr:cNvPr id="23" name="TextBox 22">
          <a:hlinkClick xmlns:r="http://schemas.openxmlformats.org/officeDocument/2006/relationships" r:id="rId2"/>
        </xdr:cNvPr>
        <xdr:cNvSpPr txBox="1"/>
      </xdr:nvSpPr>
      <xdr:spPr>
        <a:xfrm>
          <a:off x="759882" y="881590"/>
          <a:ext cx="945093" cy="249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pPr algn="ctr"/>
          <a:r>
            <a:rPr lang="en-US" sz="1100" b="1">
              <a:latin typeface="Times New Roman" pitchFamily="18" charset="0"/>
              <a:cs typeface="Times New Roman" pitchFamily="18" charset="0"/>
            </a:rPr>
            <a:t>Instructions</a:t>
          </a:r>
        </a:p>
      </xdr:txBody>
    </xdr:sp>
    <xdr:clientData/>
  </xdr:twoCellAnchor>
  <xdr:twoCellAnchor>
    <xdr:from>
      <xdr:col>1</xdr:col>
      <xdr:colOff>38100</xdr:colOff>
      <xdr:row>5</xdr:row>
      <xdr:rowOff>297180</xdr:rowOff>
    </xdr:from>
    <xdr:to>
      <xdr:col>1</xdr:col>
      <xdr:colOff>1097280</xdr:colOff>
      <xdr:row>6</xdr:row>
      <xdr:rowOff>320040</xdr:rowOff>
    </xdr:to>
    <xdr:grpSp>
      <xdr:nvGrpSpPr>
        <xdr:cNvPr id="27945" name="Group 17"/>
        <xdr:cNvGrpSpPr>
          <a:grpSpLocks/>
        </xdr:cNvGrpSpPr>
      </xdr:nvGrpSpPr>
      <xdr:grpSpPr bwMode="auto">
        <a:xfrm>
          <a:off x="714375" y="1506855"/>
          <a:ext cx="1059180" cy="403860"/>
          <a:chOff x="600075" y="933450"/>
          <a:chExt cx="1028700" cy="247650"/>
        </a:xfrm>
      </xdr:grpSpPr>
      <xdr:sp macro="" textlink="">
        <xdr:nvSpPr>
          <xdr:cNvPr id="27957" name="Rounded Rectangle 15"/>
          <xdr:cNvSpPr>
            <a:spLocks noChangeArrowheads="1"/>
          </xdr:cNvSpPr>
        </xdr:nvSpPr>
        <xdr:spPr bwMode="auto">
          <a:xfrm>
            <a:off x="600075" y="933450"/>
            <a:ext cx="1028700" cy="247650"/>
          </a:xfrm>
          <a:prstGeom prst="roundRect">
            <a:avLst>
              <a:gd name="adj" fmla="val 16667"/>
            </a:avLst>
          </a:prstGeom>
          <a:solidFill>
            <a:srgbClr val="9999FF"/>
          </a:solidFill>
          <a:ln w="25400" algn="ctr">
            <a:solidFill>
              <a:srgbClr val="C6D9F1"/>
            </a:solidFill>
            <a:round/>
            <a:headEnd/>
            <a:tailEnd/>
          </a:ln>
        </xdr:spPr>
      </xdr:sp>
      <xdr:sp macro="" textlink="">
        <xdr:nvSpPr>
          <xdr:cNvPr id="5547" name="TextBox 21">
            <a:hlinkClick xmlns:r="http://schemas.openxmlformats.org/officeDocument/2006/relationships" r:id="rId3"/>
          </xdr:cNvPr>
          <xdr:cNvSpPr txBox="1">
            <a:spLocks noChangeArrowheads="1"/>
          </xdr:cNvSpPr>
        </xdr:nvSpPr>
        <xdr:spPr bwMode="auto">
          <a:xfrm>
            <a:off x="629678" y="984849"/>
            <a:ext cx="954693" cy="168215"/>
          </a:xfrm>
          <a:prstGeom prst="rect">
            <a:avLst/>
          </a:prstGeom>
          <a:noFill/>
          <a:ln w="9525">
            <a:noFill/>
            <a:miter lim="800000"/>
            <a:headEnd/>
            <a:tailEnd/>
          </a:ln>
        </xdr:spPr>
        <xdr:txBody>
          <a:bodyPr vertOverflow="clip" wrap="square" lIns="27432" tIns="27432" rIns="27432" bIns="0" anchor="t" upright="1"/>
          <a:lstStyle/>
          <a:p>
            <a:pPr algn="ctr" rtl="0">
              <a:defRPr sz="1000"/>
            </a:pPr>
            <a:r>
              <a:rPr lang="en-CA" sz="1100" b="1" i="0" u="none" strike="noStrike" baseline="0">
                <a:solidFill>
                  <a:srgbClr val="000000"/>
                </a:solidFill>
                <a:latin typeface="Times New Roman"/>
                <a:cs typeface="Times New Roman"/>
              </a:rPr>
              <a:t>Input/Output</a:t>
            </a:r>
          </a:p>
        </xdr:txBody>
      </xdr:sp>
    </xdr:grpSp>
    <xdr:clientData/>
  </xdr:twoCellAnchor>
  <xdr:twoCellAnchor>
    <xdr:from>
      <xdr:col>1</xdr:col>
      <xdr:colOff>68580</xdr:colOff>
      <xdr:row>7</xdr:row>
      <xdr:rowOff>175260</xdr:rowOff>
    </xdr:from>
    <xdr:to>
      <xdr:col>1</xdr:col>
      <xdr:colOff>1082040</xdr:colOff>
      <xdr:row>9</xdr:row>
      <xdr:rowOff>114300</xdr:rowOff>
    </xdr:to>
    <xdr:grpSp>
      <xdr:nvGrpSpPr>
        <xdr:cNvPr id="27946" name="Group 16"/>
        <xdr:cNvGrpSpPr>
          <a:grpSpLocks/>
        </xdr:cNvGrpSpPr>
      </xdr:nvGrpSpPr>
      <xdr:grpSpPr bwMode="auto">
        <a:xfrm>
          <a:off x="744855" y="2165985"/>
          <a:ext cx="1013460" cy="434340"/>
          <a:chOff x="628650" y="1123952"/>
          <a:chExt cx="981075" cy="260195"/>
        </a:xfrm>
      </xdr:grpSpPr>
      <xdr:sp macro="" textlink="">
        <xdr:nvSpPr>
          <xdr:cNvPr id="27955" name="Rounded Rectangle 19"/>
          <xdr:cNvSpPr>
            <a:spLocks noChangeArrowheads="1"/>
          </xdr:cNvSpPr>
        </xdr:nvSpPr>
        <xdr:spPr bwMode="auto">
          <a:xfrm>
            <a:off x="628650" y="1143000"/>
            <a:ext cx="981075" cy="228600"/>
          </a:xfrm>
          <a:prstGeom prst="roundRect">
            <a:avLst>
              <a:gd name="adj" fmla="val 16667"/>
            </a:avLst>
          </a:prstGeom>
          <a:solidFill>
            <a:srgbClr val="376092"/>
          </a:solidFill>
          <a:ln w="25400" algn="ctr">
            <a:solidFill>
              <a:srgbClr val="376092"/>
            </a:solidFill>
            <a:round/>
            <a:headEnd/>
            <a:tailEnd/>
          </a:ln>
        </xdr:spPr>
      </xdr:sp>
      <xdr:sp macro="" textlink="">
        <xdr:nvSpPr>
          <xdr:cNvPr id="5548" name="TextBox 19">
            <a:hlinkClick xmlns:r="http://schemas.openxmlformats.org/officeDocument/2006/relationships" r:id="rId4"/>
          </xdr:cNvPr>
          <xdr:cNvSpPr txBox="1">
            <a:spLocks noChangeArrowheads="1"/>
          </xdr:cNvSpPr>
        </xdr:nvSpPr>
        <xdr:spPr bwMode="auto">
          <a:xfrm>
            <a:off x="650780" y="1123952"/>
            <a:ext cx="892557" cy="260195"/>
          </a:xfrm>
          <a:prstGeom prst="rect">
            <a:avLst/>
          </a:prstGeom>
          <a:noFill/>
          <a:ln w="9525">
            <a:noFill/>
            <a:miter lim="800000"/>
            <a:headEnd/>
            <a:tailEnd/>
          </a:ln>
        </xdr:spPr>
        <xdr:txBody>
          <a:bodyPr vertOverflow="clip" wrap="square" lIns="27432" tIns="27432" rIns="27432" bIns="0" anchor="ctr" upright="1"/>
          <a:lstStyle/>
          <a:p>
            <a:pPr algn="ctr" rtl="0">
              <a:defRPr sz="1000"/>
            </a:pPr>
            <a:r>
              <a:rPr lang="en-CA" sz="1100" b="1" i="0" u="none" strike="noStrike" baseline="0">
                <a:solidFill>
                  <a:srgbClr val="FFFFFF"/>
                </a:solidFill>
                <a:latin typeface="Times New Roman"/>
                <a:cs typeface="Times New Roman"/>
              </a:rPr>
              <a:t>Calculations</a:t>
            </a:r>
          </a:p>
        </xdr:txBody>
      </xdr:sp>
    </xdr:grpSp>
    <xdr:clientData/>
  </xdr:twoCellAnchor>
  <xdr:twoCellAnchor>
    <xdr:from>
      <xdr:col>1</xdr:col>
      <xdr:colOff>76200</xdr:colOff>
      <xdr:row>9</xdr:row>
      <xdr:rowOff>190500</xdr:rowOff>
    </xdr:from>
    <xdr:to>
      <xdr:col>1</xdr:col>
      <xdr:colOff>1066800</xdr:colOff>
      <xdr:row>11</xdr:row>
      <xdr:rowOff>0</xdr:rowOff>
    </xdr:to>
    <xdr:grpSp>
      <xdr:nvGrpSpPr>
        <xdr:cNvPr id="27947" name="Group 15"/>
        <xdr:cNvGrpSpPr>
          <a:grpSpLocks/>
        </xdr:cNvGrpSpPr>
      </xdr:nvGrpSpPr>
      <xdr:grpSpPr bwMode="auto">
        <a:xfrm>
          <a:off x="752475" y="2676525"/>
          <a:ext cx="990600" cy="428625"/>
          <a:chOff x="609600" y="1390650"/>
          <a:chExt cx="962025" cy="266700"/>
        </a:xfrm>
      </xdr:grpSpPr>
      <xdr:sp macro="" textlink="">
        <xdr:nvSpPr>
          <xdr:cNvPr id="27953" name="Rounded Rectangle 20"/>
          <xdr:cNvSpPr>
            <a:spLocks noChangeArrowheads="1"/>
          </xdr:cNvSpPr>
        </xdr:nvSpPr>
        <xdr:spPr bwMode="auto">
          <a:xfrm>
            <a:off x="609600" y="1390650"/>
            <a:ext cx="962025" cy="266700"/>
          </a:xfrm>
          <a:prstGeom prst="roundRect">
            <a:avLst>
              <a:gd name="adj" fmla="val 16667"/>
            </a:avLst>
          </a:prstGeom>
          <a:solidFill>
            <a:srgbClr val="10253F"/>
          </a:solidFill>
          <a:ln w="25400" algn="ctr">
            <a:solidFill>
              <a:srgbClr val="10253F"/>
            </a:solidFill>
            <a:round/>
            <a:headEnd/>
            <a:tailEnd/>
          </a:ln>
        </xdr:spPr>
      </xdr:sp>
      <xdr:sp macro="" textlink="">
        <xdr:nvSpPr>
          <xdr:cNvPr id="25" name="TextBox 24">
            <a:hlinkClick xmlns:r="http://schemas.openxmlformats.org/officeDocument/2006/relationships" r:id="rId5"/>
          </xdr:cNvPr>
          <xdr:cNvSpPr txBox="1"/>
        </xdr:nvSpPr>
        <xdr:spPr>
          <a:xfrm flipH="1">
            <a:off x="631801" y="1423988"/>
            <a:ext cx="880623" cy="2000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pPr algn="ctr"/>
            <a:r>
              <a:rPr lang="en-US" sz="1100" b="1">
                <a:solidFill>
                  <a:schemeClr val="bg1"/>
                </a:solidFill>
                <a:latin typeface="Times New Roman" pitchFamily="18" charset="0"/>
                <a:cs typeface="Times New Roman" pitchFamily="18" charset="0"/>
              </a:rPr>
              <a:t>References</a:t>
            </a:r>
          </a:p>
        </xdr:txBody>
      </xdr:sp>
    </xdr:grpSp>
    <xdr:clientData/>
  </xdr:twoCellAnchor>
  <xdr:twoCellAnchor>
    <xdr:from>
      <xdr:col>0</xdr:col>
      <xdr:colOff>45720</xdr:colOff>
      <xdr:row>7</xdr:row>
      <xdr:rowOff>129540</xdr:rowOff>
    </xdr:from>
    <xdr:to>
      <xdr:col>1</xdr:col>
      <xdr:colOff>38100</xdr:colOff>
      <xdr:row>9</xdr:row>
      <xdr:rowOff>182880</xdr:rowOff>
    </xdr:to>
    <xdr:grpSp>
      <xdr:nvGrpSpPr>
        <xdr:cNvPr id="27948" name="Group 372"/>
        <xdr:cNvGrpSpPr>
          <a:grpSpLocks/>
        </xdr:cNvGrpSpPr>
      </xdr:nvGrpSpPr>
      <xdr:grpSpPr bwMode="auto">
        <a:xfrm>
          <a:off x="45720" y="2120265"/>
          <a:ext cx="668655" cy="548640"/>
          <a:chOff x="2" y="119"/>
          <a:chExt cx="45" cy="53"/>
        </a:xfrm>
      </xdr:grpSpPr>
      <xdr:sp macro="" textlink="">
        <xdr:nvSpPr>
          <xdr:cNvPr id="27951" name="AutoShape 373"/>
          <xdr:cNvSpPr>
            <a:spLocks noChangeArrowheads="1"/>
          </xdr:cNvSpPr>
        </xdr:nvSpPr>
        <xdr:spPr bwMode="auto">
          <a:xfrm>
            <a:off x="2" y="119"/>
            <a:ext cx="45" cy="53"/>
          </a:xfrm>
          <a:prstGeom prst="rightArrow">
            <a:avLst>
              <a:gd name="adj1" fmla="val 50944"/>
              <a:gd name="adj2" fmla="val 45653"/>
            </a:avLst>
          </a:prstGeom>
          <a:solidFill>
            <a:srgbClr val="00CCFF"/>
          </a:solidFill>
          <a:ln w="9525">
            <a:solidFill>
              <a:srgbClr val="000000"/>
            </a:solidFill>
            <a:miter lim="800000"/>
            <a:headEnd/>
            <a:tailEnd/>
          </a:ln>
        </xdr:spPr>
      </xdr:sp>
      <xdr:sp macro="" textlink="">
        <xdr:nvSpPr>
          <xdr:cNvPr id="21" name="Text Box 374"/>
          <xdr:cNvSpPr txBox="1">
            <a:spLocks noChangeArrowheads="1"/>
          </xdr:cNvSpPr>
        </xdr:nvSpPr>
        <xdr:spPr bwMode="auto">
          <a:xfrm>
            <a:off x="2" y="134"/>
            <a:ext cx="40" cy="21"/>
          </a:xfrm>
          <a:prstGeom prst="rect">
            <a:avLst/>
          </a:prstGeom>
          <a:noFill/>
          <a:ln w="9525">
            <a:noFill/>
            <a:miter lim="800000"/>
            <a:headEnd/>
            <a:tailEnd/>
          </a:ln>
        </xdr:spPr>
        <xdr:txBody>
          <a:bodyPr vertOverflow="clip" wrap="square" lIns="27432" tIns="18288" rIns="0" bIns="0" anchor="ctr" upright="1"/>
          <a:lstStyle/>
          <a:p>
            <a:pPr algn="l" rtl="0">
              <a:defRPr sz="1000"/>
            </a:pPr>
            <a:r>
              <a:rPr lang="en-CA" sz="800" b="1" i="0" u="none" strike="noStrike" baseline="0">
                <a:solidFill>
                  <a:srgbClr val="000000"/>
                </a:solidFill>
                <a:latin typeface="Times New Roman"/>
                <a:cs typeface="Times New Roman"/>
              </a:rPr>
              <a:t>You are here</a:t>
            </a:r>
          </a:p>
        </xdr:txBody>
      </xdr:sp>
    </xdr:grpSp>
    <xdr:clientData/>
  </xdr:twoCellAnchor>
  <xdr:twoCellAnchor editAs="oneCell">
    <xdr:from>
      <xdr:col>11</xdr:col>
      <xdr:colOff>114300</xdr:colOff>
      <xdr:row>178</xdr:row>
      <xdr:rowOff>45720</xdr:rowOff>
    </xdr:from>
    <xdr:to>
      <xdr:col>13</xdr:col>
      <xdr:colOff>0</xdr:colOff>
      <xdr:row>181</xdr:row>
      <xdr:rowOff>30480</xdr:rowOff>
    </xdr:to>
    <xdr:pic>
      <xdr:nvPicPr>
        <xdr:cNvPr id="27950" name="Picture 13" descr="livegreen_B.wmf"/>
        <xdr:cNvPicPr>
          <a:picLocks noChangeAspect="1"/>
        </xdr:cNvPicPr>
      </xdr:nvPicPr>
      <xdr:blipFill>
        <a:blip xmlns:r="http://schemas.openxmlformats.org/officeDocument/2006/relationships" r:embed="rId6" cstate="print"/>
        <a:srcRect/>
        <a:stretch>
          <a:fillRect/>
        </a:stretch>
      </xdr:blipFill>
      <xdr:spPr bwMode="auto">
        <a:xfrm>
          <a:off x="12954000" y="42557700"/>
          <a:ext cx="1821180" cy="579120"/>
        </a:xfrm>
        <a:prstGeom prst="rect">
          <a:avLst/>
        </a:prstGeom>
        <a:noFill/>
        <a:ln w="9525">
          <a:noFill/>
          <a:miter lim="800000"/>
          <a:headEnd/>
          <a:tailEnd/>
        </a:ln>
      </xdr:spPr>
    </xdr:pic>
    <xdr:clientData/>
  </xdr:twoCellAnchor>
  <xdr:twoCellAnchor editAs="oneCell">
    <xdr:from>
      <xdr:col>2</xdr:col>
      <xdr:colOff>0</xdr:colOff>
      <xdr:row>178</xdr:row>
      <xdr:rowOff>0</xdr:rowOff>
    </xdr:from>
    <xdr:to>
      <xdr:col>2</xdr:col>
      <xdr:colOff>1828800</xdr:colOff>
      <xdr:row>181</xdr:row>
      <xdr:rowOff>60960</xdr:rowOff>
    </xdr:to>
    <xdr:pic>
      <xdr:nvPicPr>
        <xdr:cNvPr id="20" name="Picture 11" descr="Toronto647.wmf"/>
        <xdr:cNvPicPr>
          <a:picLocks noChangeAspect="1"/>
        </xdr:cNvPicPr>
      </xdr:nvPicPr>
      <xdr:blipFill>
        <a:blip xmlns:r="http://schemas.openxmlformats.org/officeDocument/2006/relationships" r:embed="rId7" cstate="print"/>
        <a:srcRect/>
        <a:stretch>
          <a:fillRect/>
        </a:stretch>
      </xdr:blipFill>
      <xdr:spPr bwMode="auto">
        <a:xfrm>
          <a:off x="1889760" y="42511980"/>
          <a:ext cx="1828800" cy="655320"/>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91440</xdr:colOff>
      <xdr:row>46</xdr:row>
      <xdr:rowOff>7620</xdr:rowOff>
    </xdr:from>
    <xdr:to>
      <xdr:col>2</xdr:col>
      <xdr:colOff>1920240</xdr:colOff>
      <xdr:row>48</xdr:row>
      <xdr:rowOff>175260</xdr:rowOff>
    </xdr:to>
    <xdr:pic>
      <xdr:nvPicPr>
        <xdr:cNvPr id="26255" name="Picture 11" descr="Toronto647.wmf"/>
        <xdr:cNvPicPr>
          <a:picLocks noChangeAspect="1"/>
        </xdr:cNvPicPr>
      </xdr:nvPicPr>
      <xdr:blipFill>
        <a:blip xmlns:r="http://schemas.openxmlformats.org/officeDocument/2006/relationships" r:embed="rId1" cstate="print"/>
        <a:srcRect/>
        <a:stretch>
          <a:fillRect/>
        </a:stretch>
      </xdr:blipFill>
      <xdr:spPr bwMode="auto">
        <a:xfrm>
          <a:off x="2110740" y="11635740"/>
          <a:ext cx="1828800" cy="533400"/>
        </a:xfrm>
        <a:prstGeom prst="rect">
          <a:avLst/>
        </a:prstGeom>
        <a:noFill/>
        <a:ln w="9525">
          <a:noFill/>
          <a:miter lim="800000"/>
          <a:headEnd/>
          <a:tailEnd/>
        </a:ln>
      </xdr:spPr>
    </xdr:pic>
    <xdr:clientData/>
  </xdr:twoCellAnchor>
  <xdr:twoCellAnchor editAs="oneCell">
    <xdr:from>
      <xdr:col>2</xdr:col>
      <xdr:colOff>5143500</xdr:colOff>
      <xdr:row>46</xdr:row>
      <xdr:rowOff>45720</xdr:rowOff>
    </xdr:from>
    <xdr:to>
      <xdr:col>3</xdr:col>
      <xdr:colOff>0</xdr:colOff>
      <xdr:row>48</xdr:row>
      <xdr:rowOff>167640</xdr:rowOff>
    </xdr:to>
    <xdr:pic>
      <xdr:nvPicPr>
        <xdr:cNvPr id="26256" name="Picture 13" descr="livegreen_B.wmf"/>
        <xdr:cNvPicPr>
          <a:picLocks noChangeAspect="1"/>
        </xdr:cNvPicPr>
      </xdr:nvPicPr>
      <xdr:blipFill>
        <a:blip xmlns:r="http://schemas.openxmlformats.org/officeDocument/2006/relationships" r:embed="rId2" cstate="print"/>
        <a:srcRect/>
        <a:stretch>
          <a:fillRect/>
        </a:stretch>
      </xdr:blipFill>
      <xdr:spPr bwMode="auto">
        <a:xfrm>
          <a:off x="7162800" y="11673840"/>
          <a:ext cx="1813560" cy="487680"/>
        </a:xfrm>
        <a:prstGeom prst="rect">
          <a:avLst/>
        </a:prstGeom>
        <a:noFill/>
        <a:ln w="9525">
          <a:noFill/>
          <a:miter lim="800000"/>
          <a:headEnd/>
          <a:tailEnd/>
        </a:ln>
      </xdr:spPr>
    </xdr:pic>
    <xdr:clientData/>
  </xdr:twoCellAnchor>
  <xdr:twoCellAnchor editAs="oneCell">
    <xdr:from>
      <xdr:col>2</xdr:col>
      <xdr:colOff>91440</xdr:colOff>
      <xdr:row>0</xdr:row>
      <xdr:rowOff>144780</xdr:rowOff>
    </xdr:from>
    <xdr:to>
      <xdr:col>2</xdr:col>
      <xdr:colOff>2659380</xdr:colOff>
      <xdr:row>2</xdr:row>
      <xdr:rowOff>190500</xdr:rowOff>
    </xdr:to>
    <xdr:pic>
      <xdr:nvPicPr>
        <xdr:cNvPr id="26257" name="Picture 14" descr="ChemTRAC final logo.wmf"/>
        <xdr:cNvPicPr>
          <a:picLocks noChangeAspect="1"/>
        </xdr:cNvPicPr>
      </xdr:nvPicPr>
      <xdr:blipFill>
        <a:blip xmlns:r="http://schemas.openxmlformats.org/officeDocument/2006/relationships" r:embed="rId3" cstate="print"/>
        <a:srcRect/>
        <a:stretch>
          <a:fillRect/>
        </a:stretch>
      </xdr:blipFill>
      <xdr:spPr bwMode="auto">
        <a:xfrm>
          <a:off x="2110740" y="144780"/>
          <a:ext cx="2567940" cy="563880"/>
        </a:xfrm>
        <a:prstGeom prst="rect">
          <a:avLst/>
        </a:prstGeom>
        <a:noFill/>
        <a:ln w="9525">
          <a:noFill/>
          <a:miter lim="800000"/>
          <a:headEnd/>
          <a:tailEnd/>
        </a:ln>
      </xdr:spPr>
    </xdr:pic>
    <xdr:clientData/>
  </xdr:twoCellAnchor>
  <xdr:twoCellAnchor>
    <xdr:from>
      <xdr:col>1</xdr:col>
      <xdr:colOff>7620</xdr:colOff>
      <xdr:row>6</xdr:row>
      <xdr:rowOff>15240</xdr:rowOff>
    </xdr:from>
    <xdr:to>
      <xdr:col>1</xdr:col>
      <xdr:colOff>1066800</xdr:colOff>
      <xdr:row>6</xdr:row>
      <xdr:rowOff>373380</xdr:rowOff>
    </xdr:to>
    <xdr:sp macro="" textlink="">
      <xdr:nvSpPr>
        <xdr:cNvPr id="26258" name="Rounded Rectangle 15"/>
        <xdr:cNvSpPr>
          <a:spLocks noChangeArrowheads="1"/>
        </xdr:cNvSpPr>
      </xdr:nvSpPr>
      <xdr:spPr bwMode="auto">
        <a:xfrm>
          <a:off x="769620" y="1181100"/>
          <a:ext cx="1059180" cy="358140"/>
        </a:xfrm>
        <a:prstGeom prst="roundRect">
          <a:avLst>
            <a:gd name="adj" fmla="val 16667"/>
          </a:avLst>
        </a:prstGeom>
        <a:solidFill>
          <a:srgbClr val="99CCFF"/>
        </a:solidFill>
        <a:ln w="25400" algn="ctr">
          <a:solidFill>
            <a:srgbClr val="C6D9F1"/>
          </a:solidFill>
          <a:round/>
          <a:headEnd/>
          <a:tailEnd/>
        </a:ln>
      </xdr:spPr>
    </xdr:sp>
    <xdr:clientData/>
  </xdr:twoCellAnchor>
  <xdr:twoCellAnchor>
    <xdr:from>
      <xdr:col>1</xdr:col>
      <xdr:colOff>26457</xdr:colOff>
      <xdr:row>6</xdr:row>
      <xdr:rowOff>83395</xdr:rowOff>
    </xdr:from>
    <xdr:to>
      <xdr:col>1</xdr:col>
      <xdr:colOff>1079241</xdr:colOff>
      <xdr:row>6</xdr:row>
      <xdr:rowOff>304093</xdr:rowOff>
    </xdr:to>
    <xdr:sp macro="" textlink="">
      <xdr:nvSpPr>
        <xdr:cNvPr id="2" name="TextBox 22">
          <a:hlinkClick xmlns:r="http://schemas.openxmlformats.org/officeDocument/2006/relationships" r:id="rId4"/>
        </xdr:cNvPr>
        <xdr:cNvSpPr txBox="1"/>
      </xdr:nvSpPr>
      <xdr:spPr>
        <a:xfrm>
          <a:off x="769407" y="1262590"/>
          <a:ext cx="1014361" cy="2206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pPr algn="ctr"/>
          <a:r>
            <a:rPr lang="en-US" sz="1100" b="1">
              <a:latin typeface="Times New Roman" pitchFamily="18" charset="0"/>
              <a:cs typeface="Times New Roman" pitchFamily="18" charset="0"/>
            </a:rPr>
            <a:t>Instructions</a:t>
          </a:r>
        </a:p>
      </xdr:txBody>
    </xdr:sp>
    <xdr:clientData/>
  </xdr:twoCellAnchor>
  <xdr:twoCellAnchor>
    <xdr:from>
      <xdr:col>1</xdr:col>
      <xdr:colOff>0</xdr:colOff>
      <xdr:row>7</xdr:row>
      <xdr:rowOff>68580</xdr:rowOff>
    </xdr:from>
    <xdr:to>
      <xdr:col>1</xdr:col>
      <xdr:colOff>1059180</xdr:colOff>
      <xdr:row>8</xdr:row>
      <xdr:rowOff>190500</xdr:rowOff>
    </xdr:to>
    <xdr:sp macro="" textlink="">
      <xdr:nvSpPr>
        <xdr:cNvPr id="26260" name="Rounded Rectangle 15"/>
        <xdr:cNvSpPr>
          <a:spLocks noChangeArrowheads="1"/>
        </xdr:cNvSpPr>
      </xdr:nvSpPr>
      <xdr:spPr bwMode="auto">
        <a:xfrm>
          <a:off x="762000" y="1638300"/>
          <a:ext cx="1059180" cy="327660"/>
        </a:xfrm>
        <a:prstGeom prst="roundRect">
          <a:avLst>
            <a:gd name="adj" fmla="val 16667"/>
          </a:avLst>
        </a:prstGeom>
        <a:solidFill>
          <a:srgbClr val="9999FF"/>
        </a:solidFill>
        <a:ln w="25400" algn="ctr">
          <a:solidFill>
            <a:srgbClr val="C6D9F1"/>
          </a:solidFill>
          <a:round/>
          <a:headEnd/>
          <a:tailEnd/>
        </a:ln>
      </xdr:spPr>
    </xdr:sp>
    <xdr:clientData/>
  </xdr:twoCellAnchor>
  <xdr:twoCellAnchor>
    <xdr:from>
      <xdr:col>1</xdr:col>
      <xdr:colOff>38100</xdr:colOff>
      <xdr:row>7</xdr:row>
      <xdr:rowOff>104775</xdr:rowOff>
    </xdr:from>
    <xdr:to>
      <xdr:col>1</xdr:col>
      <xdr:colOff>1024901</xdr:colOff>
      <xdr:row>8</xdr:row>
      <xdr:rowOff>127746</xdr:rowOff>
    </xdr:to>
    <xdr:sp macro="" textlink="">
      <xdr:nvSpPr>
        <xdr:cNvPr id="6485" name="TextBox 21">
          <a:hlinkClick xmlns:r="http://schemas.openxmlformats.org/officeDocument/2006/relationships" r:id="rId5"/>
        </xdr:cNvPr>
        <xdr:cNvSpPr txBox="1">
          <a:spLocks noChangeArrowheads="1"/>
        </xdr:cNvSpPr>
      </xdr:nvSpPr>
      <xdr:spPr bwMode="auto">
        <a:xfrm>
          <a:off x="781050" y="1685925"/>
          <a:ext cx="956203" cy="240145"/>
        </a:xfrm>
        <a:prstGeom prst="rect">
          <a:avLst/>
        </a:prstGeom>
        <a:noFill/>
        <a:ln w="9525">
          <a:noFill/>
          <a:miter lim="800000"/>
          <a:headEnd/>
          <a:tailEnd/>
        </a:ln>
      </xdr:spPr>
      <xdr:txBody>
        <a:bodyPr vertOverflow="clip" wrap="square" lIns="27432" tIns="27432" rIns="27432" bIns="0" anchor="t" upright="1"/>
        <a:lstStyle/>
        <a:p>
          <a:pPr algn="ctr" rtl="0">
            <a:defRPr sz="1000"/>
          </a:pPr>
          <a:r>
            <a:rPr lang="en-CA" sz="1100" b="1" i="0" u="none" strike="noStrike" baseline="0">
              <a:solidFill>
                <a:srgbClr val="000000"/>
              </a:solidFill>
              <a:latin typeface="Times New Roman"/>
              <a:cs typeface="Times New Roman"/>
            </a:rPr>
            <a:t>Input/Output</a:t>
          </a:r>
        </a:p>
      </xdr:txBody>
    </xdr:sp>
    <xdr:clientData/>
  </xdr:twoCellAnchor>
  <xdr:twoCellAnchor>
    <xdr:from>
      <xdr:col>1</xdr:col>
      <xdr:colOff>0</xdr:colOff>
      <xdr:row>8</xdr:row>
      <xdr:rowOff>289560</xdr:rowOff>
    </xdr:from>
    <xdr:to>
      <xdr:col>1</xdr:col>
      <xdr:colOff>1043940</xdr:colOff>
      <xdr:row>10</xdr:row>
      <xdr:rowOff>114300</xdr:rowOff>
    </xdr:to>
    <xdr:sp macro="" textlink="">
      <xdr:nvSpPr>
        <xdr:cNvPr id="26262" name="Rounded Rectangle 19"/>
        <xdr:cNvSpPr>
          <a:spLocks noChangeArrowheads="1"/>
        </xdr:cNvSpPr>
      </xdr:nvSpPr>
      <xdr:spPr bwMode="auto">
        <a:xfrm>
          <a:off x="762000" y="2065020"/>
          <a:ext cx="1043940" cy="411480"/>
        </a:xfrm>
        <a:prstGeom prst="roundRect">
          <a:avLst>
            <a:gd name="adj" fmla="val 16667"/>
          </a:avLst>
        </a:prstGeom>
        <a:solidFill>
          <a:srgbClr val="376092"/>
        </a:solidFill>
        <a:ln w="25400" algn="ctr">
          <a:solidFill>
            <a:srgbClr val="376092"/>
          </a:solidFill>
          <a:round/>
          <a:headEnd/>
          <a:tailEnd/>
        </a:ln>
      </xdr:spPr>
    </xdr:sp>
    <xdr:clientData/>
  </xdr:twoCellAnchor>
  <xdr:twoCellAnchor>
    <xdr:from>
      <xdr:col>1</xdr:col>
      <xdr:colOff>28575</xdr:colOff>
      <xdr:row>8</xdr:row>
      <xdr:rowOff>335280</xdr:rowOff>
    </xdr:from>
    <xdr:to>
      <xdr:col>1</xdr:col>
      <xdr:colOff>998811</xdr:colOff>
      <xdr:row>9</xdr:row>
      <xdr:rowOff>182880</xdr:rowOff>
    </xdr:to>
    <xdr:sp macro="" textlink="">
      <xdr:nvSpPr>
        <xdr:cNvPr id="6486" name="TextBox 19">
          <a:hlinkClick xmlns:r="http://schemas.openxmlformats.org/officeDocument/2006/relationships" r:id="rId6"/>
        </xdr:cNvPr>
        <xdr:cNvSpPr txBox="1">
          <a:spLocks noChangeArrowheads="1"/>
        </xdr:cNvSpPr>
      </xdr:nvSpPr>
      <xdr:spPr bwMode="auto">
        <a:xfrm>
          <a:off x="771525" y="2133600"/>
          <a:ext cx="947317" cy="247650"/>
        </a:xfrm>
        <a:prstGeom prst="rect">
          <a:avLst/>
        </a:prstGeom>
        <a:noFill/>
        <a:ln w="9525">
          <a:noFill/>
          <a:miter lim="800000"/>
          <a:headEnd/>
          <a:tailEnd/>
        </a:ln>
      </xdr:spPr>
      <xdr:txBody>
        <a:bodyPr vertOverflow="clip" wrap="square" lIns="27432" tIns="27432" rIns="27432" bIns="0" anchor="t" upright="1"/>
        <a:lstStyle/>
        <a:p>
          <a:pPr algn="ctr" rtl="0">
            <a:defRPr sz="1000"/>
          </a:pPr>
          <a:r>
            <a:rPr lang="en-CA" sz="1100" b="1" i="0" u="none" strike="noStrike" baseline="0">
              <a:solidFill>
                <a:srgbClr val="FFFFFF"/>
              </a:solidFill>
              <a:latin typeface="Times New Roman"/>
              <a:cs typeface="Times New Roman"/>
            </a:rPr>
            <a:t>Calculations</a:t>
          </a:r>
        </a:p>
      </xdr:txBody>
    </xdr:sp>
    <xdr:clientData/>
  </xdr:twoCellAnchor>
  <xdr:twoCellAnchor>
    <xdr:from>
      <xdr:col>1</xdr:col>
      <xdr:colOff>22860</xdr:colOff>
      <xdr:row>10</xdr:row>
      <xdr:rowOff>358140</xdr:rowOff>
    </xdr:from>
    <xdr:to>
      <xdr:col>1</xdr:col>
      <xdr:colOff>1028700</xdr:colOff>
      <xdr:row>12</xdr:row>
      <xdr:rowOff>129540</xdr:rowOff>
    </xdr:to>
    <xdr:sp macro="" textlink="">
      <xdr:nvSpPr>
        <xdr:cNvPr id="26264" name="Rounded Rectangle 20"/>
        <xdr:cNvSpPr>
          <a:spLocks noChangeArrowheads="1"/>
        </xdr:cNvSpPr>
      </xdr:nvSpPr>
      <xdr:spPr bwMode="auto">
        <a:xfrm>
          <a:off x="784860" y="2720340"/>
          <a:ext cx="1005840" cy="358140"/>
        </a:xfrm>
        <a:prstGeom prst="roundRect">
          <a:avLst>
            <a:gd name="adj" fmla="val 16667"/>
          </a:avLst>
        </a:prstGeom>
        <a:solidFill>
          <a:srgbClr val="10253F"/>
        </a:solidFill>
        <a:ln w="25400" algn="ctr">
          <a:solidFill>
            <a:srgbClr val="10253F"/>
          </a:solidFill>
          <a:round/>
          <a:headEnd/>
          <a:tailEnd/>
        </a:ln>
      </xdr:spPr>
    </xdr:sp>
    <xdr:clientData/>
  </xdr:twoCellAnchor>
  <xdr:twoCellAnchor>
    <xdr:from>
      <xdr:col>1</xdr:col>
      <xdr:colOff>38100</xdr:colOff>
      <xdr:row>11</xdr:row>
      <xdr:rowOff>51435</xdr:rowOff>
    </xdr:from>
    <xdr:to>
      <xdr:col>1</xdr:col>
      <xdr:colOff>1015191</xdr:colOff>
      <xdr:row>12</xdr:row>
      <xdr:rowOff>45147</xdr:rowOff>
    </xdr:to>
    <xdr:sp macro="" textlink="">
      <xdr:nvSpPr>
        <xdr:cNvPr id="6491" name="TextBox 24">
          <a:hlinkClick xmlns:r="http://schemas.openxmlformats.org/officeDocument/2006/relationships" r:id="rId7"/>
        </xdr:cNvPr>
        <xdr:cNvSpPr txBox="1">
          <a:spLocks noChangeArrowheads="1"/>
        </xdr:cNvSpPr>
      </xdr:nvSpPr>
      <xdr:spPr bwMode="auto">
        <a:xfrm>
          <a:off x="781050" y="2649855"/>
          <a:ext cx="946557" cy="193737"/>
        </a:xfrm>
        <a:prstGeom prst="rect">
          <a:avLst/>
        </a:prstGeom>
        <a:noFill/>
        <a:ln w="9525">
          <a:noFill/>
          <a:miter lim="800000"/>
          <a:headEnd/>
          <a:tailEnd/>
        </a:ln>
      </xdr:spPr>
      <xdr:txBody>
        <a:bodyPr vertOverflow="clip" wrap="square" lIns="27432" tIns="27432" rIns="27432" bIns="0" anchor="t" upright="1"/>
        <a:lstStyle/>
        <a:p>
          <a:pPr algn="ctr" rtl="0">
            <a:defRPr sz="1000"/>
          </a:pPr>
          <a:r>
            <a:rPr lang="en-CA" sz="1100" b="1" i="0" u="none" strike="noStrike" baseline="0">
              <a:solidFill>
                <a:srgbClr val="FFFFFF"/>
              </a:solidFill>
              <a:latin typeface="Times New Roman"/>
              <a:cs typeface="Times New Roman"/>
            </a:rPr>
            <a:t>References</a:t>
          </a:r>
        </a:p>
      </xdr:txBody>
    </xdr:sp>
    <xdr:clientData/>
  </xdr:twoCellAnchor>
  <xdr:twoCellAnchor>
    <xdr:from>
      <xdr:col>0</xdr:col>
      <xdr:colOff>0</xdr:colOff>
      <xdr:row>10</xdr:row>
      <xdr:rowOff>304800</xdr:rowOff>
    </xdr:from>
    <xdr:to>
      <xdr:col>0</xdr:col>
      <xdr:colOff>685800</xdr:colOff>
      <xdr:row>12</xdr:row>
      <xdr:rowOff>220980</xdr:rowOff>
    </xdr:to>
    <xdr:grpSp>
      <xdr:nvGrpSpPr>
        <xdr:cNvPr id="16" name="Group 372"/>
        <xdr:cNvGrpSpPr>
          <a:grpSpLocks/>
        </xdr:cNvGrpSpPr>
      </xdr:nvGrpSpPr>
      <xdr:grpSpPr bwMode="auto">
        <a:xfrm>
          <a:off x="0" y="2876550"/>
          <a:ext cx="676275" cy="430530"/>
          <a:chOff x="2" y="119"/>
          <a:chExt cx="45" cy="53"/>
        </a:xfrm>
      </xdr:grpSpPr>
      <xdr:sp macro="" textlink="">
        <xdr:nvSpPr>
          <xdr:cNvPr id="17" name="AutoShape 373"/>
          <xdr:cNvSpPr>
            <a:spLocks noChangeArrowheads="1"/>
          </xdr:cNvSpPr>
        </xdr:nvSpPr>
        <xdr:spPr bwMode="auto">
          <a:xfrm>
            <a:off x="2" y="119"/>
            <a:ext cx="45" cy="53"/>
          </a:xfrm>
          <a:prstGeom prst="rightArrow">
            <a:avLst>
              <a:gd name="adj1" fmla="val 50944"/>
              <a:gd name="adj2" fmla="val 45653"/>
            </a:avLst>
          </a:prstGeom>
          <a:solidFill>
            <a:srgbClr val="00CCFF"/>
          </a:solidFill>
          <a:ln w="9525">
            <a:solidFill>
              <a:srgbClr val="000000"/>
            </a:solidFill>
            <a:miter lim="800000"/>
            <a:headEnd/>
            <a:tailEnd/>
          </a:ln>
        </xdr:spPr>
      </xdr:sp>
      <xdr:sp macro="" textlink="">
        <xdr:nvSpPr>
          <xdr:cNvPr id="18" name="Text Box 374"/>
          <xdr:cNvSpPr txBox="1">
            <a:spLocks noChangeArrowheads="1"/>
          </xdr:cNvSpPr>
        </xdr:nvSpPr>
        <xdr:spPr bwMode="auto">
          <a:xfrm>
            <a:off x="2" y="134"/>
            <a:ext cx="40" cy="21"/>
          </a:xfrm>
          <a:prstGeom prst="rect">
            <a:avLst/>
          </a:prstGeom>
          <a:noFill/>
          <a:ln w="9525">
            <a:noFill/>
            <a:miter lim="800000"/>
            <a:headEnd/>
            <a:tailEnd/>
          </a:ln>
        </xdr:spPr>
        <xdr:txBody>
          <a:bodyPr vertOverflow="clip" wrap="square" lIns="27432" tIns="18288" rIns="0" bIns="0" anchor="ctr" upright="1"/>
          <a:lstStyle/>
          <a:p>
            <a:pPr algn="l" rtl="0">
              <a:defRPr sz="1000"/>
            </a:pPr>
            <a:r>
              <a:rPr lang="en-CA" sz="800" b="1" i="0" u="none" strike="noStrike" baseline="0">
                <a:solidFill>
                  <a:srgbClr val="000000"/>
                </a:solidFill>
                <a:latin typeface="Times New Roman"/>
                <a:cs typeface="Times New Roman"/>
              </a:rPr>
              <a:t>You are here</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51000s/51510%20City%20of%20Toronto%20ERDIP/Templates/Other%20-%20Welding/51510%20Welding%20Data%20Shee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Input-Output"/>
      <sheetName val="Calculations"/>
      <sheetName val="Units Conversion Help"/>
      <sheetName val="References"/>
    </sheetNames>
    <sheetDataSet>
      <sheetData sheetId="0"/>
      <sheetData sheetId="1"/>
      <sheetData sheetId="2">
        <row r="21">
          <cell r="A21" t="str">
            <v>Select</v>
          </cell>
        </row>
        <row r="22">
          <cell r="A22" t="str">
            <v xml:space="preserve">Shielded Metal Arc:  SMAW (Stick)  </v>
          </cell>
        </row>
        <row r="23">
          <cell r="A23" t="str">
            <v>Gas Metal Arc:  GMAW (MIG)</v>
          </cell>
        </row>
        <row r="24">
          <cell r="A24" t="str">
            <v xml:space="preserve">Flux Cored Arc: FCAW   </v>
          </cell>
        </row>
        <row r="25">
          <cell r="A25" t="str">
            <v xml:space="preserve">Submerged Arc:  SAW  </v>
          </cell>
        </row>
        <row r="26">
          <cell r="A26" t="str">
            <v>Gas Tungsten Arc:  GTAW (TIG)</v>
          </cell>
        </row>
        <row r="27">
          <cell r="A27" t="str">
            <v>Other Consumable Electrode/Wire Process</v>
          </cell>
        </row>
        <row r="31">
          <cell r="A31" t="str">
            <v>Electrode</v>
          </cell>
        </row>
        <row r="33">
          <cell r="A33" t="str">
            <v>Select</v>
          </cell>
        </row>
        <row r="34">
          <cell r="A34" t="str">
            <v>Shielded Metal Arc Electrode</v>
          </cell>
        </row>
        <row r="35">
          <cell r="A35" t="str">
            <v>SMAW  E11018</v>
          </cell>
        </row>
        <row r="36">
          <cell r="A36" t="str">
            <v>SMAW  E308</v>
          </cell>
        </row>
        <row r="37">
          <cell r="A37" t="str">
            <v>SMAW  E310</v>
          </cell>
        </row>
        <row r="38">
          <cell r="A38" t="str">
            <v>SMAW  E316</v>
          </cell>
        </row>
        <row r="39">
          <cell r="A39" t="str">
            <v>SMAW  E410</v>
          </cell>
        </row>
        <row r="40">
          <cell r="A40" t="str">
            <v>SMAW  E6010</v>
          </cell>
        </row>
        <row r="41">
          <cell r="A41" t="str">
            <v>SMAW  E6011</v>
          </cell>
        </row>
        <row r="42">
          <cell r="A42" t="str">
            <v>SMAW  E6012</v>
          </cell>
        </row>
        <row r="43">
          <cell r="A43" t="str">
            <v>SMAW  E6013</v>
          </cell>
        </row>
        <row r="44">
          <cell r="A44" t="str">
            <v>SMAW  E7018</v>
          </cell>
        </row>
        <row r="45">
          <cell r="A45" t="str">
            <v>SMAW  E7024</v>
          </cell>
        </row>
        <row r="46">
          <cell r="A46" t="str">
            <v>SMAW  E7028</v>
          </cell>
        </row>
        <row r="47">
          <cell r="A47" t="str">
            <v>SMAW  E8018</v>
          </cell>
        </row>
        <row r="48">
          <cell r="A48" t="str">
            <v>SMAW  E9015</v>
          </cell>
        </row>
        <row r="49">
          <cell r="A49" t="str">
            <v>SMAW  E9018</v>
          </cell>
        </row>
        <row r="50">
          <cell r="A50" t="str">
            <v>SMAW  ECoCr</v>
          </cell>
        </row>
        <row r="51">
          <cell r="A51" t="str">
            <v>SMAW  ENi-Cl</v>
          </cell>
        </row>
        <row r="52">
          <cell r="A52" t="str">
            <v>SMAW  ENiCrMo</v>
          </cell>
        </row>
        <row r="53">
          <cell r="A53" t="str">
            <v>SMAW  ENi-Cu-2</v>
          </cell>
        </row>
        <row r="54">
          <cell r="A54" t="str">
            <v>SMAW  14Mn-4Cr</v>
          </cell>
        </row>
        <row r="55">
          <cell r="A55" t="str">
            <v>Other SMAW Electrode(4)(9)</v>
          </cell>
        </row>
        <row r="56">
          <cell r="A56" t="str">
            <v>Gas Metal Arc Wire</v>
          </cell>
        </row>
        <row r="57">
          <cell r="A57" t="str">
            <v>GMAW  E308L</v>
          </cell>
        </row>
        <row r="58">
          <cell r="A58" t="str">
            <v>GMAW  E70S</v>
          </cell>
        </row>
        <row r="59">
          <cell r="A59" t="str">
            <v>GMAW  ER1260</v>
          </cell>
        </row>
        <row r="60">
          <cell r="A60" t="str">
            <v>GMAW  ER5154</v>
          </cell>
        </row>
        <row r="61">
          <cell r="A61" t="str">
            <v>GMAW  ER316</v>
          </cell>
        </row>
        <row r="62">
          <cell r="A62" t="str">
            <v>GMAW  ENiCrMo</v>
          </cell>
        </row>
        <row r="63">
          <cell r="A63" t="str">
            <v>GMAW  ERNiCu</v>
          </cell>
        </row>
        <row r="64">
          <cell r="A64" t="str">
            <v>Other GMAW Wire(4)(9)</v>
          </cell>
        </row>
        <row r="65">
          <cell r="A65" t="str">
            <v>Flux Cored Arc Electrode</v>
          </cell>
        </row>
        <row r="66">
          <cell r="A66" t="str">
            <v>FCAW  E110</v>
          </cell>
        </row>
        <row r="67">
          <cell r="A67" t="str">
            <v>FCAW  E11018</v>
          </cell>
        </row>
        <row r="68">
          <cell r="A68" t="str">
            <v>FCAW  E308LT</v>
          </cell>
        </row>
        <row r="69">
          <cell r="A69" t="str">
            <v>FCAW  E316LT</v>
          </cell>
        </row>
        <row r="70">
          <cell r="A70" t="str">
            <v>FCAW  E70T</v>
          </cell>
        </row>
        <row r="71">
          <cell r="A71" t="str">
            <v>FCAW  E71T</v>
          </cell>
        </row>
        <row r="72">
          <cell r="A72" t="str">
            <v>Other FCAW Electrode(4)(9)</v>
          </cell>
        </row>
        <row r="73">
          <cell r="A73" t="str">
            <v>Submerged Arc Electrode</v>
          </cell>
        </row>
        <row r="74">
          <cell r="A74" t="str">
            <v>SAW  EM12K</v>
          </cell>
        </row>
      </sheetData>
      <sheetData sheetId="3"/>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toronto.ca/chemtrac/" TargetMode="Externa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8" Type="http://schemas.openxmlformats.org/officeDocument/2006/relationships/hyperlink" Target="http://www.cleaningproductsworld.com/" TargetMode="External"/><Relationship Id="rId13" Type="http://schemas.openxmlformats.org/officeDocument/2006/relationships/hyperlink" Target="http://www.scienceinthebox.com/en_UK/pdf/TS_20035PartI.PDF" TargetMode="External"/><Relationship Id="rId3" Type="http://schemas.openxmlformats.org/officeDocument/2006/relationships/hyperlink" Target="http://www.abccompounding.com/abc/" TargetMode="External"/><Relationship Id="rId7" Type="http://schemas.openxmlformats.org/officeDocument/2006/relationships/hyperlink" Target="http://www.unitedlabsinc.com/canada/index.asp?nodeid=id4" TargetMode="External"/><Relationship Id="rId12" Type="http://schemas.openxmlformats.org/officeDocument/2006/relationships/hyperlink" Target="http://www.toronto.ca/legdocs/municode/1184_423.pdf" TargetMode="External"/><Relationship Id="rId2" Type="http://schemas.openxmlformats.org/officeDocument/2006/relationships/hyperlink" Target="http://www.epa.gov/ttn/chief/ap42/ch01/final/c01s04.pdf" TargetMode="External"/><Relationship Id="rId1" Type="http://schemas.openxmlformats.org/officeDocument/2006/relationships/hyperlink" Target="http://www.arb.ca.gov/toxics/dryclean/finaldrycleantechreport.pdf" TargetMode="External"/><Relationship Id="rId6" Type="http://schemas.openxmlformats.org/officeDocument/2006/relationships/hyperlink" Target="http://www.hcronline.com/" TargetMode="External"/><Relationship Id="rId11" Type="http://schemas.openxmlformats.org/officeDocument/2006/relationships/hyperlink" Target="http://www.aciscience.org/docs/Cleaning_Product_Air_Emissions_from_WWTPs_-_Exec_Summ.pdf" TargetMode="External"/><Relationship Id="rId5" Type="http://schemas.openxmlformats.org/officeDocument/2006/relationships/hyperlink" Target="http://www.dharmatrading.com/" TargetMode="External"/><Relationship Id="rId15" Type="http://schemas.openxmlformats.org/officeDocument/2006/relationships/drawing" Target="../drawings/drawing5.xml"/><Relationship Id="rId10" Type="http://schemas.openxmlformats.org/officeDocument/2006/relationships/hyperlink" Target="http://www.kikcorp.com/" TargetMode="External"/><Relationship Id="rId4" Type="http://schemas.openxmlformats.org/officeDocument/2006/relationships/hyperlink" Target="http://spartanchemical.com/web/webhome.nsf" TargetMode="External"/><Relationship Id="rId9" Type="http://schemas.openxmlformats.org/officeDocument/2006/relationships/hyperlink" Target="http://www.benmanind.com/" TargetMode="External"/><Relationship Id="rId14"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3" tint="0.79998168889431442"/>
    <pageSetUpPr fitToPage="1"/>
  </sheetPr>
  <dimension ref="C1:G37"/>
  <sheetViews>
    <sheetView tabSelected="1" zoomScaleNormal="100" workbookViewId="0"/>
  </sheetViews>
  <sheetFormatPr defaultColWidth="9.140625" defaultRowHeight="12.75"/>
  <cols>
    <col min="1" max="1" width="10.140625" style="3" customWidth="1"/>
    <col min="2" max="2" width="15.7109375" style="3" customWidth="1"/>
    <col min="3" max="3" width="21" style="3" customWidth="1"/>
    <col min="4" max="4" width="75.5703125" style="3" customWidth="1"/>
    <col min="5" max="16384" width="9.140625" style="3"/>
  </cols>
  <sheetData>
    <row r="1" spans="3:7" ht="66.599999999999994" customHeight="1">
      <c r="C1" s="2"/>
    </row>
    <row r="2" spans="3:7" ht="12.75" customHeight="1" thickBot="1">
      <c r="C2" s="408" t="s">
        <v>247</v>
      </c>
      <c r="D2" s="408"/>
    </row>
    <row r="3" spans="3:7" ht="20.25" customHeight="1" thickBot="1">
      <c r="C3" s="409" t="s">
        <v>327</v>
      </c>
      <c r="D3" s="409"/>
    </row>
    <row r="4" spans="3:7" ht="20.25" customHeight="1">
      <c r="C4" s="378" t="s">
        <v>365</v>
      </c>
    </row>
    <row r="5" spans="3:7" ht="7.15" customHeight="1" thickBot="1"/>
    <row r="6" spans="3:7" s="4" customFormat="1" ht="48.6" customHeight="1" thickBot="1">
      <c r="C6" s="404" t="s">
        <v>286</v>
      </c>
      <c r="D6" s="405"/>
    </row>
    <row r="7" spans="3:7" s="4" customFormat="1" ht="15" customHeight="1" thickBot="1"/>
    <row r="8" spans="3:7" s="4" customFormat="1" ht="15" customHeight="1">
      <c r="C8" s="406" t="s">
        <v>1</v>
      </c>
      <c r="D8" s="215" t="s">
        <v>273</v>
      </c>
    </row>
    <row r="9" spans="3:7" s="4" customFormat="1" ht="15" customHeight="1">
      <c r="C9" s="407"/>
      <c r="D9" s="216" t="s">
        <v>274</v>
      </c>
    </row>
    <row r="10" spans="3:7" s="4" customFormat="1" ht="17.25" customHeight="1" thickBot="1">
      <c r="C10" s="202"/>
      <c r="D10" s="217" t="s">
        <v>275</v>
      </c>
    </row>
    <row r="11" spans="3:7" s="4" customFormat="1" ht="18.75" customHeight="1">
      <c r="C11" s="250" t="s">
        <v>344</v>
      </c>
      <c r="D11" s="203" t="s">
        <v>343</v>
      </c>
    </row>
    <row r="12" spans="3:7" s="4" customFormat="1" ht="18.75" customHeight="1">
      <c r="C12" s="251"/>
      <c r="D12" s="198" t="s">
        <v>276</v>
      </c>
    </row>
    <row r="13" spans="3:7" s="4" customFormat="1" ht="34.5" customHeight="1">
      <c r="C13" s="251"/>
      <c r="D13" s="198" t="s">
        <v>277</v>
      </c>
    </row>
    <row r="14" spans="3:7" s="4" customFormat="1" ht="21" customHeight="1">
      <c r="C14" s="204"/>
      <c r="D14" s="200" t="s">
        <v>216</v>
      </c>
    </row>
    <row r="15" spans="3:7" s="12" customFormat="1" ht="29.45" customHeight="1">
      <c r="C15" s="201"/>
      <c r="D15" s="196" t="s">
        <v>278</v>
      </c>
      <c r="F15" s="4"/>
      <c r="G15" s="4"/>
    </row>
    <row r="16" spans="3:7" s="12" customFormat="1" ht="18" customHeight="1">
      <c r="C16" s="201"/>
      <c r="D16" s="195" t="s">
        <v>279</v>
      </c>
      <c r="F16" s="4"/>
      <c r="G16" s="4"/>
    </row>
    <row r="17" spans="3:7" s="4" customFormat="1" ht="15" customHeight="1">
      <c r="C17" s="204"/>
      <c r="D17" s="196" t="s">
        <v>217</v>
      </c>
    </row>
    <row r="18" spans="3:7" ht="15.75" customHeight="1">
      <c r="C18" s="205"/>
      <c r="D18" s="197" t="s">
        <v>218</v>
      </c>
      <c r="F18" s="12"/>
      <c r="G18" s="12"/>
    </row>
    <row r="19" spans="3:7" ht="18" customHeight="1">
      <c r="C19" s="205"/>
      <c r="D19" s="198" t="s">
        <v>280</v>
      </c>
      <c r="F19" s="12"/>
      <c r="G19" s="12"/>
    </row>
    <row r="20" spans="3:7" ht="17.25" customHeight="1">
      <c r="C20" s="205"/>
      <c r="D20" s="198" t="s">
        <v>281</v>
      </c>
      <c r="F20" s="4"/>
      <c r="G20" s="4"/>
    </row>
    <row r="21" spans="3:7" ht="21" customHeight="1" thickBot="1">
      <c r="C21" s="206"/>
      <c r="D21" s="199" t="s">
        <v>282</v>
      </c>
    </row>
    <row r="22" spans="3:7" ht="46.15" customHeight="1" thickBot="1">
      <c r="C22" s="207" t="s">
        <v>2</v>
      </c>
      <c r="D22" s="199" t="s">
        <v>248</v>
      </c>
    </row>
    <row r="23" spans="3:7" ht="65.45" customHeight="1" thickBot="1">
      <c r="C23" s="208" t="s">
        <v>3</v>
      </c>
      <c r="D23" s="209" t="s">
        <v>249</v>
      </c>
    </row>
    <row r="24" spans="3:7" ht="60.75" customHeight="1" thickBot="1">
      <c r="C24" s="210" t="s">
        <v>250</v>
      </c>
      <c r="D24" s="211" t="s">
        <v>283</v>
      </c>
    </row>
    <row r="25" spans="3:7" ht="32.25" customHeight="1">
      <c r="C25" s="250" t="s">
        <v>4</v>
      </c>
      <c r="D25" s="252" t="s">
        <v>284</v>
      </c>
    </row>
    <row r="26" spans="3:7" ht="15.75">
      <c r="C26" s="251"/>
      <c r="D26" s="212" t="s">
        <v>29</v>
      </c>
    </row>
    <row r="27" spans="3:7" ht="15.75">
      <c r="C27" s="251"/>
      <c r="D27" s="213" t="s">
        <v>30</v>
      </c>
    </row>
    <row r="28" spans="3:7" ht="8.25" customHeight="1">
      <c r="C28" s="205"/>
      <c r="D28" s="214"/>
    </row>
    <row r="29" spans="3:7" ht="31.5">
      <c r="C29" s="205"/>
      <c r="D29" s="379" t="s">
        <v>219</v>
      </c>
    </row>
    <row r="30" spans="3:7" ht="31.5">
      <c r="C30" s="205"/>
      <c r="D30" s="196" t="s">
        <v>220</v>
      </c>
    </row>
    <row r="31" spans="3:7" ht="31.5">
      <c r="C31" s="205"/>
      <c r="D31" s="196" t="s">
        <v>221</v>
      </c>
    </row>
    <row r="32" spans="3:7" ht="31.5">
      <c r="C32" s="205"/>
      <c r="D32" s="196" t="s">
        <v>222</v>
      </c>
    </row>
    <row r="33" spans="3:4" ht="15.75">
      <c r="C33" s="205"/>
      <c r="D33" s="195" t="s">
        <v>223</v>
      </c>
    </row>
    <row r="34" spans="3:4" ht="15.75">
      <c r="C34" s="205"/>
      <c r="D34" s="195" t="s">
        <v>319</v>
      </c>
    </row>
    <row r="35" spans="3:4" ht="15.75">
      <c r="C35" s="205"/>
      <c r="D35" s="195" t="s">
        <v>224</v>
      </c>
    </row>
    <row r="36" spans="3:4" ht="15.75">
      <c r="C36" s="205"/>
      <c r="D36" s="195" t="s">
        <v>225</v>
      </c>
    </row>
    <row r="37" spans="3:4" ht="16.5" thickBot="1">
      <c r="C37" s="206"/>
      <c r="D37" s="218" t="s">
        <v>226</v>
      </c>
    </row>
  </sheetData>
  <sheetProtection sheet="1" objects="1" scenarios="1"/>
  <mergeCells count="4">
    <mergeCell ref="C6:D6"/>
    <mergeCell ref="C8:C9"/>
    <mergeCell ref="C2:D2"/>
    <mergeCell ref="C3:D3"/>
  </mergeCells>
  <phoneticPr fontId="0" type="noConversion"/>
  <hyperlinks>
    <hyperlink ref="D23" r:id="rId1" display="If your facility has other activities or sources that use or release reportable chemicals, then you need to calculate the amounts of chemicals for these activities as well. Please go to  the ChemTRAC website for other calculators and more information."/>
  </hyperlinks>
  <pageMargins left="0.7" right="0.7" top="0.75" bottom="0.75" header="0.3" footer="0.3"/>
  <pageSetup scale="73" orientation="portrait" verticalDpi="300" r:id="rId2"/>
  <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theme="3" tint="0.59999389629810485"/>
  </sheetPr>
  <dimension ref="B1:X197"/>
  <sheetViews>
    <sheetView showGridLines="0" zoomScaleNormal="100" workbookViewId="0"/>
  </sheetViews>
  <sheetFormatPr defaultColWidth="9.140625" defaultRowHeight="15.75"/>
  <cols>
    <col min="1" max="1" width="24.85546875" style="1" customWidth="1"/>
    <col min="2" max="2" width="5.5703125" style="5" customWidth="1"/>
    <col min="3" max="3" width="4" style="1" customWidth="1"/>
    <col min="4" max="4" width="42.5703125" style="1" customWidth="1"/>
    <col min="5" max="5" width="17.42578125" style="1" customWidth="1"/>
    <col min="6" max="6" width="18" style="1" customWidth="1"/>
    <col min="7" max="7" width="13.7109375" style="1" customWidth="1"/>
    <col min="8" max="8" width="9.7109375" style="1" customWidth="1"/>
    <col min="9" max="9" width="1.28515625" style="1" customWidth="1"/>
    <col min="10" max="10" width="1.42578125" style="1" customWidth="1"/>
    <col min="11" max="11" width="31.7109375" style="1" customWidth="1"/>
    <col min="12" max="12" width="16.85546875" style="1" customWidth="1"/>
    <col min="13" max="16384" width="9.140625" style="1"/>
  </cols>
  <sheetData>
    <row r="1" spans="2:23" s="5" customFormat="1" ht="51" customHeight="1">
      <c r="B1" s="48"/>
      <c r="C1" s="49"/>
      <c r="D1" s="50"/>
      <c r="E1" s="50"/>
      <c r="F1" s="52"/>
      <c r="G1" s="51"/>
      <c r="H1" s="48"/>
      <c r="I1" s="51"/>
    </row>
    <row r="2" spans="2:23" s="5" customFormat="1" ht="13.9" customHeight="1">
      <c r="B2" s="48"/>
      <c r="C2" s="24" t="s">
        <v>355</v>
      </c>
      <c r="D2" s="374"/>
      <c r="E2" s="50"/>
      <c r="F2" s="52"/>
      <c r="G2" s="51"/>
      <c r="H2" s="48"/>
      <c r="I2" s="51"/>
    </row>
    <row r="3" spans="2:23" s="5" customFormat="1" ht="19.5" customHeight="1" thickBot="1">
      <c r="C3" s="378" t="str">
        <f>Instructions!C4</f>
        <v>Version 3.5, Last Updated: July 4, 2018 SI</v>
      </c>
      <c r="E3" s="53"/>
      <c r="F3" s="53"/>
      <c r="G3" s="53"/>
      <c r="H3" s="53"/>
      <c r="I3" s="48"/>
    </row>
    <row r="4" spans="2:23" s="9" customFormat="1" ht="35.25" customHeight="1">
      <c r="C4" s="416" t="s">
        <v>326</v>
      </c>
      <c r="D4" s="417"/>
      <c r="E4" s="417"/>
      <c r="F4" s="417"/>
      <c r="G4" s="417"/>
      <c r="H4" s="418"/>
    </row>
    <row r="5" spans="2:23" s="9" customFormat="1" ht="19.5" customHeight="1">
      <c r="C5" s="419" t="s">
        <v>348</v>
      </c>
      <c r="D5" s="420"/>
      <c r="E5" s="420"/>
      <c r="F5" s="420"/>
      <c r="G5" s="420"/>
      <c r="H5" s="421"/>
    </row>
    <row r="6" spans="2:23" s="9" customFormat="1" ht="33" customHeight="1">
      <c r="C6" s="410" t="s">
        <v>349</v>
      </c>
      <c r="D6" s="411"/>
      <c r="E6" s="411"/>
      <c r="F6" s="411"/>
      <c r="G6" s="411"/>
      <c r="H6" s="412"/>
    </row>
    <row r="7" spans="2:23" s="9" customFormat="1" ht="22.5" customHeight="1" thickBot="1">
      <c r="C7" s="413" t="s">
        <v>350</v>
      </c>
      <c r="D7" s="414"/>
      <c r="E7" s="414"/>
      <c r="F7" s="414"/>
      <c r="G7" s="414"/>
      <c r="H7" s="415"/>
    </row>
    <row r="8" spans="2:23" s="11" customFormat="1" ht="30" customHeight="1" thickBot="1">
      <c r="B8" s="9"/>
      <c r="C8" s="24" t="s">
        <v>21</v>
      </c>
      <c r="D8" s="10"/>
      <c r="E8" s="5"/>
      <c r="F8" s="5"/>
      <c r="G8" s="5"/>
      <c r="H8" s="9"/>
      <c r="I8" s="9"/>
      <c r="J8" s="9"/>
      <c r="K8" s="27" t="s">
        <v>7</v>
      </c>
      <c r="L8" s="28" t="s">
        <v>8</v>
      </c>
      <c r="M8" s="9"/>
      <c r="N8" s="9"/>
      <c r="O8" s="9"/>
      <c r="P8" s="9"/>
      <c r="Q8" s="9"/>
      <c r="R8" s="9"/>
      <c r="S8" s="9"/>
      <c r="T8" s="9"/>
      <c r="U8" s="9"/>
      <c r="V8" s="9"/>
      <c r="W8" s="9"/>
    </row>
    <row r="9" spans="2:23" ht="21" customHeight="1" thickBot="1">
      <c r="C9" s="334"/>
      <c r="D9" s="426" t="s">
        <v>329</v>
      </c>
      <c r="E9" s="427"/>
      <c r="F9" s="428"/>
      <c r="G9" s="335"/>
      <c r="H9" s="336"/>
      <c r="I9" s="5"/>
      <c r="J9" s="9"/>
      <c r="K9" s="30" t="s">
        <v>18</v>
      </c>
      <c r="L9" s="31">
        <v>22</v>
      </c>
      <c r="M9" s="5"/>
      <c r="N9" s="5"/>
      <c r="O9" s="5"/>
      <c r="P9" s="5"/>
      <c r="Q9" s="5"/>
      <c r="R9" s="5"/>
      <c r="S9" s="5"/>
      <c r="T9" s="5"/>
      <c r="U9" s="5"/>
      <c r="V9" s="5"/>
      <c r="W9" s="5"/>
    </row>
    <row r="10" spans="2:23" ht="30" customHeight="1">
      <c r="C10" s="333"/>
      <c r="D10" s="348" t="s">
        <v>320</v>
      </c>
      <c r="E10" s="338"/>
      <c r="F10" s="349"/>
      <c r="G10" s="327"/>
      <c r="H10" s="328"/>
      <c r="I10" s="5"/>
      <c r="J10" s="9"/>
      <c r="K10" s="23" t="s">
        <v>357</v>
      </c>
      <c r="L10" s="32">
        <v>0</v>
      </c>
      <c r="M10" s="5"/>
      <c r="N10" s="5"/>
      <c r="O10" s="5"/>
      <c r="P10" s="5"/>
      <c r="Q10" s="5"/>
      <c r="R10" s="5"/>
      <c r="S10" s="5"/>
      <c r="T10" s="5"/>
      <c r="U10" s="5"/>
      <c r="V10" s="5"/>
      <c r="W10" s="5"/>
    </row>
    <row r="11" spans="2:23" ht="30" customHeight="1">
      <c r="C11" s="333"/>
      <c r="D11" s="385" t="s">
        <v>292</v>
      </c>
      <c r="E11" s="29"/>
      <c r="F11" s="350"/>
      <c r="G11" s="327"/>
      <c r="H11" s="328"/>
      <c r="I11" s="5"/>
      <c r="J11" s="9"/>
      <c r="K11" s="23" t="s">
        <v>358</v>
      </c>
      <c r="L11" s="32">
        <v>18</v>
      </c>
      <c r="M11" s="5"/>
      <c r="N11" s="5"/>
      <c r="O11" s="5"/>
      <c r="P11" s="5"/>
      <c r="Q11" s="5"/>
      <c r="R11" s="5"/>
      <c r="S11" s="5"/>
      <c r="T11" s="5"/>
      <c r="U11" s="5"/>
      <c r="V11" s="5"/>
      <c r="W11" s="5"/>
    </row>
    <row r="12" spans="2:23" ht="33" customHeight="1">
      <c r="C12" s="333"/>
      <c r="D12" s="385" t="s">
        <v>346</v>
      </c>
      <c r="E12" s="55" t="s">
        <v>357</v>
      </c>
      <c r="F12" s="351"/>
      <c r="G12" s="327"/>
      <c r="H12" s="328"/>
      <c r="I12" s="5"/>
      <c r="J12" s="5"/>
      <c r="K12" s="23" t="s">
        <v>367</v>
      </c>
      <c r="L12" s="32">
        <v>14</v>
      </c>
      <c r="M12" s="5"/>
      <c r="N12" s="5"/>
      <c r="O12" s="5"/>
      <c r="P12" s="5"/>
      <c r="Q12" s="5"/>
      <c r="R12" s="5"/>
      <c r="S12" s="5"/>
      <c r="T12" s="5"/>
      <c r="U12" s="5"/>
      <c r="V12" s="5"/>
      <c r="W12" s="5"/>
    </row>
    <row r="13" spans="2:23" ht="23.25" customHeight="1" thickBot="1">
      <c r="C13" s="333"/>
      <c r="D13" s="386" t="s">
        <v>347</v>
      </c>
      <c r="E13" s="337"/>
      <c r="F13" s="352"/>
      <c r="G13" s="327"/>
      <c r="H13" s="328"/>
      <c r="I13" s="5"/>
      <c r="J13" s="5"/>
      <c r="K13" s="23" t="s">
        <v>368</v>
      </c>
      <c r="L13" s="32">
        <v>10</v>
      </c>
      <c r="M13" s="5"/>
      <c r="N13" s="5"/>
      <c r="O13" s="5"/>
      <c r="P13" s="5"/>
      <c r="Q13" s="5"/>
      <c r="R13" s="5"/>
      <c r="S13" s="5"/>
      <c r="T13" s="5"/>
      <c r="U13" s="5"/>
      <c r="V13" s="5"/>
      <c r="W13" s="5"/>
    </row>
    <row r="14" spans="2:23" ht="26.25" customHeight="1" thickBot="1">
      <c r="C14" s="331"/>
      <c r="D14" s="332"/>
      <c r="E14" s="332"/>
      <c r="F14" s="332"/>
      <c r="G14" s="329"/>
      <c r="H14" s="330"/>
      <c r="I14" s="5"/>
      <c r="J14" s="5"/>
      <c r="K14" s="23" t="s">
        <v>361</v>
      </c>
      <c r="L14" s="32">
        <v>0</v>
      </c>
      <c r="M14" s="5"/>
      <c r="N14" s="5"/>
      <c r="O14" s="5"/>
      <c r="P14" s="5"/>
      <c r="Q14" s="5"/>
      <c r="R14" s="5"/>
      <c r="S14" s="5"/>
      <c r="T14" s="5"/>
      <c r="U14" s="5"/>
      <c r="V14" s="5"/>
      <c r="W14" s="5"/>
    </row>
    <row r="15" spans="2:23" ht="32.25" customHeight="1">
      <c r="C15" s="425" t="s">
        <v>314</v>
      </c>
      <c r="D15" s="425"/>
      <c r="E15" s="425"/>
      <c r="F15" s="425"/>
      <c r="G15" s="425"/>
      <c r="H15" s="425"/>
      <c r="I15" s="5"/>
      <c r="J15" s="5"/>
      <c r="K15" s="23" t="s">
        <v>362</v>
      </c>
      <c r="L15" s="32">
        <v>10</v>
      </c>
      <c r="M15" s="5"/>
      <c r="N15" s="5"/>
      <c r="O15" s="5"/>
      <c r="P15" s="5"/>
      <c r="Q15" s="5"/>
      <c r="R15" s="5"/>
      <c r="S15" s="5"/>
      <c r="T15" s="5"/>
      <c r="U15" s="5"/>
      <c r="V15" s="5"/>
      <c r="W15" s="5"/>
    </row>
    <row r="16" spans="2:23" ht="20.25" customHeight="1">
      <c r="C16" s="425" t="s">
        <v>316</v>
      </c>
      <c r="D16" s="425"/>
      <c r="E16" s="425"/>
      <c r="F16" s="425"/>
      <c r="G16" s="425"/>
      <c r="H16" s="425"/>
      <c r="I16" s="5"/>
      <c r="J16" s="5"/>
      <c r="K16" s="23" t="s">
        <v>363</v>
      </c>
      <c r="L16" s="32">
        <v>6</v>
      </c>
      <c r="M16" s="5"/>
      <c r="N16" s="5"/>
      <c r="O16" s="5"/>
      <c r="P16" s="5"/>
      <c r="Q16" s="5"/>
      <c r="R16" s="5"/>
      <c r="S16" s="5"/>
      <c r="T16" s="5"/>
      <c r="U16" s="5"/>
      <c r="V16" s="5"/>
      <c r="W16" s="5"/>
    </row>
    <row r="17" spans="3:23" ht="20.25" customHeight="1" thickBot="1">
      <c r="C17" s="425" t="s">
        <v>315</v>
      </c>
      <c r="D17" s="425"/>
      <c r="E17" s="425"/>
      <c r="F17" s="425"/>
      <c r="G17" s="425"/>
      <c r="H17" s="425"/>
      <c r="I17" s="5"/>
      <c r="J17" s="5"/>
      <c r="K17" s="492" t="s">
        <v>364</v>
      </c>
      <c r="L17" s="33">
        <v>5</v>
      </c>
      <c r="M17" s="5"/>
      <c r="N17" s="5"/>
      <c r="O17" s="5"/>
      <c r="P17" s="5"/>
      <c r="Q17" s="5"/>
      <c r="R17" s="5"/>
      <c r="S17" s="5"/>
      <c r="T17" s="5"/>
      <c r="U17" s="5"/>
      <c r="V17" s="5"/>
      <c r="W17" s="5"/>
    </row>
    <row r="18" spans="3:23" ht="25.9" customHeight="1">
      <c r="C18" s="425"/>
      <c r="D18" s="425"/>
      <c r="E18" s="425"/>
      <c r="F18" s="425"/>
      <c r="G18" s="425"/>
      <c r="H18" s="425"/>
      <c r="I18" s="5"/>
      <c r="J18" s="5"/>
      <c r="M18" s="5"/>
      <c r="N18" s="5"/>
      <c r="O18" s="5"/>
      <c r="P18" s="5"/>
      <c r="Q18" s="5"/>
      <c r="R18" s="5"/>
      <c r="S18" s="5"/>
      <c r="T18" s="5"/>
      <c r="U18" s="5"/>
      <c r="V18" s="5"/>
      <c r="W18" s="5"/>
    </row>
    <row r="19" spans="3:23" ht="22.5" customHeight="1" thickBot="1">
      <c r="C19" s="24" t="s">
        <v>21</v>
      </c>
      <c r="I19" s="5"/>
      <c r="J19" s="5"/>
      <c r="M19" s="5"/>
      <c r="N19" s="5"/>
      <c r="O19" s="5"/>
      <c r="P19" s="5"/>
      <c r="Q19" s="5"/>
      <c r="R19" s="5"/>
      <c r="S19" s="5"/>
      <c r="T19" s="5"/>
      <c r="U19" s="5"/>
      <c r="V19" s="5"/>
      <c r="W19" s="5"/>
    </row>
    <row r="20" spans="3:23" ht="25.5" customHeight="1" thickBot="1">
      <c r="C20" s="339"/>
      <c r="D20" s="340"/>
      <c r="E20" s="341"/>
      <c r="F20" s="341"/>
      <c r="G20" s="341"/>
      <c r="H20" s="342"/>
      <c r="I20" s="5"/>
      <c r="J20" s="5"/>
      <c r="M20" s="5"/>
      <c r="N20" s="5"/>
      <c r="O20" s="5"/>
      <c r="P20" s="5"/>
      <c r="Q20" s="5"/>
      <c r="R20" s="5"/>
      <c r="S20" s="5"/>
      <c r="T20" s="5"/>
      <c r="U20" s="5"/>
      <c r="V20" s="5"/>
      <c r="W20" s="5"/>
    </row>
    <row r="21" spans="3:23" ht="25.5" customHeight="1" thickBot="1">
      <c r="C21" s="343"/>
      <c r="D21" s="429" t="s">
        <v>331</v>
      </c>
      <c r="E21" s="430"/>
      <c r="F21" s="431"/>
      <c r="G21" s="346"/>
      <c r="H21" s="344"/>
      <c r="I21" s="5"/>
      <c r="J21" s="5"/>
      <c r="M21" s="5"/>
      <c r="N21" s="5"/>
      <c r="O21" s="5"/>
      <c r="P21" s="5"/>
      <c r="Q21" s="5"/>
      <c r="R21" s="5"/>
      <c r="S21" s="5"/>
      <c r="T21" s="5"/>
      <c r="U21" s="5"/>
      <c r="V21" s="5"/>
      <c r="W21" s="5"/>
    </row>
    <row r="22" spans="3:23" ht="20.25" customHeight="1">
      <c r="C22" s="343"/>
      <c r="D22" s="297" t="s">
        <v>317</v>
      </c>
      <c r="E22" s="298"/>
      <c r="F22" s="299"/>
      <c r="G22" s="346"/>
      <c r="H22" s="344"/>
      <c r="I22" s="5"/>
      <c r="J22" s="5"/>
      <c r="K22" s="5"/>
      <c r="L22" s="5"/>
      <c r="M22" s="5"/>
      <c r="N22" s="5"/>
      <c r="O22" s="5"/>
      <c r="P22" s="5"/>
      <c r="Q22" s="5"/>
      <c r="R22" s="5"/>
      <c r="S22" s="5"/>
      <c r="T22" s="5"/>
      <c r="U22" s="5"/>
    </row>
    <row r="23" spans="3:23" ht="24.95" customHeight="1">
      <c r="C23" s="343"/>
      <c r="D23" s="300" t="s">
        <v>318</v>
      </c>
      <c r="E23" s="61"/>
      <c r="F23" s="62"/>
      <c r="G23" s="346"/>
      <c r="H23" s="344"/>
      <c r="I23" s="5"/>
      <c r="J23" s="5"/>
      <c r="K23" s="5"/>
      <c r="L23" s="5"/>
      <c r="M23" s="5"/>
      <c r="N23" s="5"/>
      <c r="O23" s="5"/>
      <c r="P23" s="5"/>
      <c r="Q23" s="5"/>
      <c r="R23" s="5"/>
      <c r="S23" s="5"/>
      <c r="T23" s="5"/>
      <c r="U23" s="5"/>
    </row>
    <row r="24" spans="3:23" ht="24.95" customHeight="1">
      <c r="C24" s="343"/>
      <c r="D24" s="422" t="s">
        <v>33</v>
      </c>
      <c r="E24" s="423"/>
      <c r="F24" s="424"/>
      <c r="G24" s="346"/>
      <c r="H24" s="344"/>
      <c r="I24" s="5"/>
      <c r="J24" s="5"/>
      <c r="K24" s="5"/>
      <c r="L24" s="5"/>
      <c r="M24" s="5"/>
      <c r="N24" s="5"/>
      <c r="O24" s="5"/>
      <c r="P24" s="5"/>
      <c r="Q24" s="5"/>
      <c r="R24" s="5"/>
      <c r="S24" s="5"/>
      <c r="T24" s="5"/>
      <c r="U24" s="5"/>
    </row>
    <row r="25" spans="3:23" ht="24.95" customHeight="1">
      <c r="C25" s="343"/>
      <c r="D25" s="63" t="s">
        <v>34</v>
      </c>
      <c r="E25" s="64"/>
      <c r="F25" s="65"/>
      <c r="G25" s="346"/>
      <c r="H25" s="344"/>
      <c r="I25" s="5"/>
      <c r="J25" s="5"/>
      <c r="K25" s="5"/>
      <c r="L25" s="5"/>
      <c r="M25" s="5"/>
      <c r="N25" s="5"/>
      <c r="O25" s="5"/>
      <c r="P25" s="5"/>
      <c r="Q25" s="5"/>
      <c r="R25" s="5"/>
      <c r="S25" s="5"/>
      <c r="T25" s="5"/>
      <c r="U25" s="5"/>
    </row>
    <row r="26" spans="3:23" ht="24.95" customHeight="1">
      <c r="C26" s="343"/>
      <c r="D26" s="401" t="s">
        <v>35</v>
      </c>
      <c r="E26" s="402"/>
      <c r="F26" s="68"/>
      <c r="G26" s="346"/>
      <c r="H26" s="344"/>
      <c r="I26" s="5"/>
      <c r="J26" s="5"/>
      <c r="K26" s="5"/>
      <c r="L26" s="5"/>
      <c r="M26" s="5"/>
      <c r="N26" s="5"/>
      <c r="O26" s="5"/>
      <c r="P26" s="5"/>
      <c r="Q26" s="5"/>
      <c r="R26" s="5"/>
      <c r="S26" s="5"/>
      <c r="T26" s="5"/>
      <c r="U26" s="5"/>
    </row>
    <row r="27" spans="3:23" ht="24.95" customHeight="1">
      <c r="C27" s="343"/>
      <c r="D27" s="447" t="s">
        <v>36</v>
      </c>
      <c r="E27" s="448"/>
      <c r="F27" s="449"/>
      <c r="G27" s="346"/>
      <c r="H27" s="344"/>
      <c r="I27" s="5"/>
      <c r="J27" s="5"/>
      <c r="K27" s="5"/>
      <c r="L27" s="5"/>
      <c r="M27" s="5"/>
      <c r="N27" s="5"/>
      <c r="O27" s="5"/>
      <c r="P27" s="5"/>
      <c r="Q27" s="5"/>
      <c r="R27" s="5"/>
      <c r="S27" s="5"/>
      <c r="T27" s="5"/>
      <c r="U27" s="5"/>
    </row>
    <row r="28" spans="3:23" ht="24.95" customHeight="1">
      <c r="C28" s="343"/>
      <c r="D28" s="69" t="s">
        <v>37</v>
      </c>
      <c r="E28" s="70"/>
      <c r="F28" s="71"/>
      <c r="G28" s="346"/>
      <c r="H28" s="344"/>
      <c r="I28" s="5"/>
      <c r="J28" s="5"/>
      <c r="K28" s="5"/>
      <c r="L28" s="5"/>
      <c r="M28" s="5"/>
      <c r="N28" s="5"/>
      <c r="O28" s="5"/>
      <c r="P28" s="5"/>
      <c r="Q28" s="5"/>
      <c r="R28" s="5"/>
      <c r="S28" s="5"/>
      <c r="T28" s="5"/>
      <c r="U28" s="5"/>
    </row>
    <row r="29" spans="3:23" ht="22.5" customHeight="1">
      <c r="C29" s="343"/>
      <c r="D29" s="72" t="s">
        <v>38</v>
      </c>
      <c r="E29" s="67">
        <v>0</v>
      </c>
      <c r="F29" s="73"/>
      <c r="G29" s="346"/>
      <c r="H29" s="344"/>
      <c r="I29" s="5"/>
      <c r="J29" s="5"/>
      <c r="K29" s="5"/>
      <c r="L29" s="5"/>
      <c r="M29" s="5"/>
      <c r="N29" s="5"/>
      <c r="O29" s="5"/>
      <c r="P29" s="5"/>
      <c r="Q29" s="5"/>
      <c r="R29" s="5"/>
      <c r="S29" s="5"/>
      <c r="T29" s="5"/>
      <c r="U29" s="5"/>
      <c r="V29" s="5"/>
      <c r="W29" s="5"/>
    </row>
    <row r="30" spans="3:23" ht="19.5" customHeight="1">
      <c r="C30" s="343"/>
      <c r="D30" s="66" t="s">
        <v>39</v>
      </c>
      <c r="E30" s="67">
        <v>0</v>
      </c>
      <c r="F30" s="74" t="s">
        <v>40</v>
      </c>
      <c r="G30" s="346"/>
      <c r="H30" s="344"/>
      <c r="I30" s="5"/>
      <c r="J30" s="5"/>
      <c r="K30" s="5"/>
      <c r="L30" s="5"/>
      <c r="M30" s="5"/>
      <c r="N30" s="5"/>
      <c r="O30" s="5"/>
      <c r="P30" s="5"/>
      <c r="Q30" s="5"/>
      <c r="R30" s="5"/>
      <c r="S30" s="5"/>
      <c r="T30" s="5"/>
      <c r="U30" s="5"/>
      <c r="V30" s="5"/>
      <c r="W30" s="5"/>
    </row>
    <row r="31" spans="3:23" ht="21" customHeight="1">
      <c r="C31" s="343"/>
      <c r="D31" s="60"/>
      <c r="E31" s="67">
        <v>0</v>
      </c>
      <c r="F31" s="74" t="s">
        <v>41</v>
      </c>
      <c r="G31" s="346"/>
      <c r="H31" s="344"/>
      <c r="I31" s="5"/>
      <c r="J31" s="5"/>
      <c r="K31" s="5"/>
      <c r="L31" s="5"/>
      <c r="M31" s="5"/>
      <c r="N31" s="5"/>
      <c r="O31" s="5"/>
      <c r="P31" s="5"/>
      <c r="Q31" s="5"/>
      <c r="R31" s="5"/>
      <c r="S31" s="5"/>
      <c r="T31" s="5"/>
      <c r="U31" s="5"/>
      <c r="V31" s="5"/>
      <c r="W31" s="5"/>
    </row>
    <row r="32" spans="3:23" ht="20.25" customHeight="1" thickBot="1">
      <c r="C32" s="343"/>
      <c r="D32" s="75"/>
      <c r="E32" s="254">
        <v>0</v>
      </c>
      <c r="F32" s="76" t="s">
        <v>42</v>
      </c>
      <c r="G32" s="346"/>
      <c r="H32" s="344"/>
      <c r="I32" s="5"/>
      <c r="J32" s="5"/>
      <c r="K32" s="5"/>
      <c r="L32" s="5"/>
      <c r="M32" s="5"/>
      <c r="N32" s="5"/>
      <c r="O32" s="5"/>
      <c r="P32" s="5"/>
      <c r="Q32" s="5"/>
      <c r="R32" s="5"/>
      <c r="S32" s="5"/>
      <c r="T32" s="5"/>
      <c r="U32" s="5"/>
      <c r="V32" s="5"/>
      <c r="W32" s="5"/>
    </row>
    <row r="33" spans="3:23">
      <c r="C33" s="343"/>
      <c r="D33" s="346"/>
      <c r="E33" s="346"/>
      <c r="F33" s="346"/>
      <c r="G33" s="346"/>
      <c r="H33" s="344"/>
      <c r="I33" s="34"/>
      <c r="J33" s="5"/>
      <c r="K33" s="5"/>
      <c r="L33" s="5"/>
      <c r="M33" s="5"/>
      <c r="N33" s="5"/>
      <c r="O33" s="5"/>
      <c r="P33" s="5"/>
      <c r="Q33" s="5"/>
      <c r="R33" s="5"/>
      <c r="S33" s="5"/>
      <c r="T33" s="5"/>
      <c r="U33" s="5"/>
      <c r="V33" s="5"/>
      <c r="W33" s="5"/>
    </row>
    <row r="34" spans="3:23" ht="16.5" thickBot="1">
      <c r="C34" s="343"/>
      <c r="D34" s="346"/>
      <c r="E34" s="346"/>
      <c r="F34" s="346"/>
      <c r="G34" s="346"/>
      <c r="H34" s="344"/>
      <c r="I34" s="34"/>
      <c r="J34" s="5"/>
      <c r="K34" s="5"/>
      <c r="L34" s="5"/>
      <c r="M34" s="5"/>
      <c r="N34" s="5"/>
      <c r="O34" s="5"/>
      <c r="P34" s="5"/>
      <c r="Q34" s="5"/>
      <c r="R34" s="5"/>
      <c r="S34" s="5"/>
      <c r="T34" s="5"/>
      <c r="U34" s="5"/>
      <c r="V34" s="5"/>
      <c r="W34" s="5"/>
    </row>
    <row r="35" spans="3:23" ht="20.25" thickBot="1">
      <c r="C35" s="343"/>
      <c r="D35" s="429" t="s">
        <v>330</v>
      </c>
      <c r="E35" s="430"/>
      <c r="F35" s="431"/>
      <c r="G35" s="346"/>
      <c r="H35" s="344"/>
      <c r="I35" s="34"/>
      <c r="J35" s="5"/>
      <c r="K35" s="5"/>
      <c r="L35" s="5"/>
      <c r="M35" s="5"/>
      <c r="N35" s="5"/>
      <c r="O35" s="5"/>
      <c r="P35" s="5"/>
      <c r="Q35" s="5"/>
      <c r="R35" s="5"/>
      <c r="S35" s="5"/>
      <c r="T35" s="5"/>
      <c r="U35" s="5"/>
      <c r="V35" s="5"/>
      <c r="W35" s="5"/>
    </row>
    <row r="36" spans="3:23" ht="20.25" customHeight="1">
      <c r="C36" s="343"/>
      <c r="D36" s="72" t="s">
        <v>43</v>
      </c>
      <c r="E36" s="29">
        <v>0</v>
      </c>
      <c r="F36" s="73"/>
      <c r="G36" s="346"/>
      <c r="H36" s="344"/>
      <c r="I36" s="34"/>
      <c r="J36" s="5"/>
      <c r="K36" s="5"/>
      <c r="L36" s="5"/>
      <c r="M36" s="5"/>
      <c r="N36" s="5"/>
      <c r="O36" s="5"/>
      <c r="P36" s="5"/>
      <c r="Q36" s="5"/>
      <c r="R36" s="5"/>
      <c r="S36" s="5"/>
      <c r="T36" s="5"/>
      <c r="U36" s="5"/>
      <c r="V36" s="5"/>
      <c r="W36" s="5"/>
    </row>
    <row r="37" spans="3:23" ht="20.25" customHeight="1">
      <c r="C37" s="343"/>
      <c r="D37" s="281" t="s">
        <v>303</v>
      </c>
      <c r="E37" s="29">
        <v>0</v>
      </c>
      <c r="F37" s="282"/>
      <c r="G37" s="346"/>
      <c r="H37" s="344"/>
      <c r="I37" s="34"/>
      <c r="J37" s="5"/>
      <c r="K37" s="5"/>
      <c r="L37" s="5"/>
      <c r="M37" s="5"/>
      <c r="N37" s="5"/>
      <c r="O37" s="5"/>
      <c r="P37" s="5"/>
      <c r="Q37" s="5"/>
      <c r="R37" s="5"/>
      <c r="S37" s="5"/>
      <c r="T37" s="5"/>
      <c r="U37" s="5"/>
      <c r="V37" s="5"/>
      <c r="W37" s="5"/>
    </row>
    <row r="38" spans="3:23" ht="22.5" customHeight="1">
      <c r="C38" s="343"/>
      <c r="D38" s="77" t="s">
        <v>44</v>
      </c>
      <c r="E38" s="29">
        <v>0</v>
      </c>
      <c r="F38" s="74"/>
      <c r="G38" s="346"/>
      <c r="H38" s="344"/>
      <c r="I38" s="34"/>
      <c r="J38" s="5"/>
      <c r="K38" s="5"/>
      <c r="L38" s="5"/>
      <c r="M38" s="5"/>
      <c r="N38" s="5"/>
      <c r="O38" s="5"/>
      <c r="P38" s="5"/>
      <c r="Q38" s="5"/>
      <c r="R38" s="5"/>
      <c r="S38" s="5"/>
      <c r="T38" s="5"/>
      <c r="U38" s="5"/>
      <c r="V38" s="5"/>
      <c r="W38" s="5"/>
    </row>
    <row r="39" spans="3:23" ht="21" customHeight="1" thickBot="1">
      <c r="C39" s="343"/>
      <c r="D39" s="78" t="s">
        <v>45</v>
      </c>
      <c r="E39" s="220"/>
      <c r="F39" s="76"/>
      <c r="G39" s="346"/>
      <c r="H39" s="344"/>
      <c r="I39" s="5"/>
      <c r="J39" s="5"/>
      <c r="K39" s="5"/>
      <c r="L39" s="5"/>
      <c r="M39" s="5"/>
      <c r="N39" s="5"/>
      <c r="O39" s="5"/>
      <c r="P39" s="5"/>
      <c r="Q39" s="5"/>
      <c r="R39" s="5"/>
      <c r="S39" s="5"/>
      <c r="T39" s="5"/>
      <c r="U39" s="5"/>
      <c r="V39" s="5"/>
      <c r="W39" s="5"/>
    </row>
    <row r="40" spans="3:23" ht="21" customHeight="1" thickBot="1">
      <c r="C40" s="343"/>
      <c r="D40" s="346"/>
      <c r="E40" s="353"/>
      <c r="F40" s="346"/>
      <c r="G40" s="346"/>
      <c r="H40" s="344"/>
      <c r="I40" s="5"/>
      <c r="J40" s="5"/>
      <c r="K40" s="5"/>
      <c r="L40" s="5"/>
      <c r="M40" s="5"/>
      <c r="N40" s="5"/>
      <c r="O40" s="5"/>
      <c r="P40" s="5"/>
      <c r="Q40" s="5"/>
      <c r="R40" s="5"/>
      <c r="S40" s="5"/>
      <c r="T40" s="5"/>
      <c r="U40" s="5"/>
      <c r="V40" s="5"/>
      <c r="W40" s="5"/>
    </row>
    <row r="41" spans="3:23" ht="21" customHeight="1">
      <c r="C41" s="343"/>
      <c r="D41" s="432" t="s">
        <v>341</v>
      </c>
      <c r="E41" s="433"/>
      <c r="F41" s="433"/>
      <c r="G41" s="434"/>
      <c r="H41" s="344"/>
      <c r="I41" s="5"/>
      <c r="J41" s="5"/>
      <c r="K41" s="5"/>
      <c r="L41" s="5"/>
      <c r="M41" s="5"/>
      <c r="N41" s="5"/>
      <c r="O41" s="5"/>
      <c r="P41" s="5"/>
      <c r="Q41" s="5"/>
      <c r="R41" s="5"/>
      <c r="S41" s="5"/>
      <c r="T41" s="5"/>
      <c r="U41" s="5"/>
      <c r="V41" s="5"/>
      <c r="W41" s="5"/>
    </row>
    <row r="42" spans="3:23" ht="21" customHeight="1" thickBot="1">
      <c r="C42" s="343"/>
      <c r="D42" s="440" t="s">
        <v>332</v>
      </c>
      <c r="E42" s="441"/>
      <c r="F42" s="441"/>
      <c r="G42" s="442"/>
      <c r="H42" s="344"/>
      <c r="I42" s="5"/>
      <c r="J42" s="5"/>
      <c r="K42" s="5"/>
      <c r="L42" s="5"/>
      <c r="M42" s="5"/>
      <c r="N42" s="5"/>
      <c r="O42" s="5"/>
      <c r="P42" s="5"/>
      <c r="Q42" s="5"/>
      <c r="R42" s="5"/>
      <c r="S42" s="5"/>
      <c r="T42" s="5"/>
      <c r="U42" s="5"/>
      <c r="V42" s="5"/>
      <c r="W42" s="5"/>
    </row>
    <row r="43" spans="3:23" ht="21" customHeight="1">
      <c r="C43" s="343"/>
      <c r="D43" s="354" t="s">
        <v>167</v>
      </c>
      <c r="E43" s="355" t="s">
        <v>168</v>
      </c>
      <c r="F43" s="356" t="s">
        <v>171</v>
      </c>
      <c r="G43" s="357" t="s">
        <v>170</v>
      </c>
      <c r="H43" s="344"/>
      <c r="I43" s="5"/>
      <c r="J43" s="5"/>
      <c r="K43" s="5"/>
      <c r="L43" s="5"/>
      <c r="M43" s="5"/>
      <c r="N43" s="5"/>
      <c r="O43" s="5"/>
      <c r="P43" s="5"/>
      <c r="Q43" s="5"/>
      <c r="R43" s="5"/>
      <c r="S43" s="5"/>
      <c r="T43" s="5"/>
      <c r="U43" s="5"/>
      <c r="V43" s="5"/>
      <c r="W43" s="5"/>
    </row>
    <row r="44" spans="3:23" ht="34.5">
      <c r="C44" s="343"/>
      <c r="D44" s="443" t="s">
        <v>333</v>
      </c>
      <c r="E44" s="358" t="s">
        <v>334</v>
      </c>
      <c r="F44" s="359" t="s">
        <v>338</v>
      </c>
      <c r="G44" s="360" t="s">
        <v>339</v>
      </c>
      <c r="H44" s="344"/>
      <c r="I44" s="5"/>
      <c r="J44" s="5"/>
      <c r="K44" s="5"/>
      <c r="L44" s="5"/>
      <c r="M44" s="5"/>
      <c r="N44" s="5"/>
      <c r="O44" s="5"/>
      <c r="P44" s="5"/>
      <c r="Q44" s="5"/>
      <c r="R44" s="5"/>
      <c r="S44" s="5"/>
      <c r="T44" s="5"/>
      <c r="U44" s="5"/>
      <c r="V44" s="5"/>
      <c r="W44" s="5"/>
    </row>
    <row r="45" spans="3:23" ht="21" customHeight="1" thickBot="1">
      <c r="C45" s="343"/>
      <c r="D45" s="444"/>
      <c r="E45" s="361" t="s">
        <v>335</v>
      </c>
      <c r="F45" s="362" t="s">
        <v>336</v>
      </c>
      <c r="G45" s="363" t="s">
        <v>213</v>
      </c>
      <c r="H45" s="344"/>
      <c r="I45" s="5"/>
      <c r="J45" s="5"/>
      <c r="K45" s="5"/>
      <c r="L45" s="5"/>
      <c r="M45" s="5"/>
      <c r="N45" s="5"/>
      <c r="O45" s="5"/>
      <c r="P45" s="5"/>
      <c r="Q45" s="5"/>
      <c r="R45" s="5"/>
      <c r="S45" s="5"/>
      <c r="T45" s="5"/>
      <c r="U45" s="5"/>
      <c r="V45" s="5"/>
      <c r="W45" s="5"/>
    </row>
    <row r="46" spans="3:23" ht="21" customHeight="1">
      <c r="C46" s="343"/>
      <c r="D46" s="364" t="s">
        <v>337</v>
      </c>
      <c r="E46" s="365">
        <v>150</v>
      </c>
      <c r="F46" s="366">
        <v>8.9</v>
      </c>
      <c r="G46" s="367">
        <f t="shared" ref="G46:G51" si="0">E46*F46/1000</f>
        <v>1.335</v>
      </c>
      <c r="H46" s="344"/>
      <c r="I46" s="5"/>
      <c r="J46" s="5"/>
      <c r="K46" s="5"/>
      <c r="L46" s="5"/>
      <c r="M46" s="5"/>
      <c r="N46" s="5"/>
      <c r="O46" s="5"/>
      <c r="P46" s="5"/>
      <c r="Q46" s="5"/>
      <c r="R46" s="5"/>
      <c r="S46" s="5"/>
      <c r="T46" s="5"/>
      <c r="U46" s="5"/>
      <c r="V46" s="5"/>
      <c r="W46" s="5"/>
    </row>
    <row r="47" spans="3:23" ht="21" customHeight="1">
      <c r="C47" s="343"/>
      <c r="D47" s="372"/>
      <c r="E47" s="368">
        <v>0</v>
      </c>
      <c r="F47" s="369">
        <v>0</v>
      </c>
      <c r="G47" s="370">
        <f t="shared" si="0"/>
        <v>0</v>
      </c>
      <c r="H47" s="344"/>
      <c r="I47" s="5"/>
      <c r="J47" s="5"/>
      <c r="K47" s="5"/>
      <c r="L47" s="5"/>
      <c r="M47" s="5"/>
      <c r="N47" s="5"/>
      <c r="O47" s="5"/>
      <c r="P47" s="5"/>
      <c r="Q47" s="5"/>
      <c r="R47" s="5"/>
      <c r="S47" s="5"/>
      <c r="T47" s="5"/>
      <c r="U47" s="5"/>
      <c r="V47" s="5"/>
      <c r="W47" s="5"/>
    </row>
    <row r="48" spans="3:23" ht="21" customHeight="1">
      <c r="C48" s="343"/>
      <c r="D48" s="372"/>
      <c r="E48" s="368">
        <v>0</v>
      </c>
      <c r="F48" s="369">
        <v>0</v>
      </c>
      <c r="G48" s="370">
        <f t="shared" si="0"/>
        <v>0</v>
      </c>
      <c r="H48" s="344"/>
      <c r="I48" s="5"/>
      <c r="J48" s="5"/>
      <c r="K48" s="5"/>
      <c r="L48" s="5"/>
      <c r="M48" s="5"/>
      <c r="N48" s="5"/>
      <c r="O48" s="5"/>
      <c r="P48" s="5"/>
      <c r="Q48" s="5"/>
      <c r="R48" s="5"/>
      <c r="S48" s="5"/>
      <c r="T48" s="5"/>
      <c r="U48" s="5"/>
      <c r="V48" s="5"/>
      <c r="W48" s="5"/>
    </row>
    <row r="49" spans="2:24" ht="21" customHeight="1">
      <c r="C49" s="343"/>
      <c r="D49" s="372"/>
      <c r="E49" s="371">
        <v>0</v>
      </c>
      <c r="F49" s="369">
        <v>0</v>
      </c>
      <c r="G49" s="370">
        <f t="shared" si="0"/>
        <v>0</v>
      </c>
      <c r="H49" s="344"/>
      <c r="I49" s="5"/>
      <c r="J49" s="5"/>
      <c r="K49" s="5"/>
      <c r="L49" s="5"/>
      <c r="M49" s="5"/>
      <c r="N49" s="5"/>
      <c r="O49" s="5"/>
      <c r="P49" s="5"/>
      <c r="Q49" s="5"/>
      <c r="R49" s="5"/>
      <c r="S49" s="5"/>
      <c r="T49" s="5"/>
      <c r="U49" s="5"/>
      <c r="V49" s="5"/>
      <c r="W49" s="5"/>
    </row>
    <row r="50" spans="2:24" ht="21" customHeight="1">
      <c r="C50" s="343"/>
      <c r="D50" s="372"/>
      <c r="E50" s="371">
        <v>0</v>
      </c>
      <c r="F50" s="369">
        <v>0</v>
      </c>
      <c r="G50" s="370">
        <f t="shared" si="0"/>
        <v>0</v>
      </c>
      <c r="H50" s="344"/>
      <c r="I50" s="5"/>
      <c r="J50" s="5"/>
      <c r="K50" s="5"/>
      <c r="L50" s="5"/>
      <c r="M50" s="5"/>
      <c r="N50" s="5"/>
      <c r="O50" s="5"/>
      <c r="P50" s="5"/>
      <c r="Q50" s="5"/>
      <c r="R50" s="5"/>
      <c r="S50" s="5"/>
      <c r="T50" s="5"/>
      <c r="U50" s="5"/>
      <c r="V50" s="5"/>
      <c r="W50" s="5"/>
    </row>
    <row r="51" spans="2:24" ht="21" customHeight="1">
      <c r="C51" s="343"/>
      <c r="D51" s="372"/>
      <c r="E51" s="371">
        <v>0</v>
      </c>
      <c r="F51" s="369">
        <v>0</v>
      </c>
      <c r="G51" s="370">
        <f t="shared" si="0"/>
        <v>0</v>
      </c>
      <c r="H51" s="344"/>
      <c r="I51" s="5"/>
      <c r="J51" s="5"/>
      <c r="K51" s="5"/>
      <c r="L51" s="5"/>
      <c r="M51" s="5"/>
      <c r="N51" s="5"/>
      <c r="O51" s="5"/>
      <c r="P51" s="5"/>
      <c r="Q51" s="5"/>
      <c r="R51" s="5"/>
      <c r="S51" s="5"/>
      <c r="T51" s="5"/>
      <c r="U51" s="5"/>
      <c r="V51" s="5"/>
      <c r="W51" s="5"/>
    </row>
    <row r="52" spans="2:24" ht="21" customHeight="1">
      <c r="C52" s="343"/>
      <c r="D52" s="445" t="s">
        <v>366</v>
      </c>
      <c r="E52" s="445"/>
      <c r="F52" s="445"/>
      <c r="G52" s="445"/>
      <c r="H52" s="344"/>
      <c r="I52" s="5"/>
      <c r="J52" s="5"/>
      <c r="K52" s="5"/>
      <c r="L52" s="5"/>
      <c r="M52" s="5"/>
      <c r="N52" s="5"/>
      <c r="O52" s="5"/>
      <c r="P52" s="5"/>
      <c r="Q52" s="5"/>
      <c r="R52" s="5"/>
      <c r="S52" s="5"/>
      <c r="T52" s="5"/>
      <c r="U52" s="5"/>
      <c r="V52" s="5"/>
      <c r="W52" s="5"/>
    </row>
    <row r="53" spans="2:24" ht="16.5" thickBot="1">
      <c r="C53" s="347"/>
      <c r="D53" s="446" t="s">
        <v>340</v>
      </c>
      <c r="E53" s="446"/>
      <c r="F53" s="446"/>
      <c r="G53" s="446"/>
      <c r="H53" s="345"/>
      <c r="I53" s="5"/>
      <c r="J53" s="5"/>
      <c r="K53" s="5"/>
      <c r="L53" s="5"/>
      <c r="M53" s="5"/>
      <c r="N53" s="5"/>
      <c r="O53" s="5"/>
      <c r="P53" s="5"/>
      <c r="Q53" s="5"/>
      <c r="R53" s="5"/>
      <c r="S53" s="5"/>
      <c r="T53" s="5"/>
      <c r="U53" s="5"/>
      <c r="V53" s="5"/>
      <c r="W53" s="5"/>
    </row>
    <row r="54" spans="2:24" ht="16.5" thickBot="1">
      <c r="B54" s="15"/>
      <c r="C54" s="221"/>
      <c r="D54" s="221"/>
      <c r="E54" s="221"/>
      <c r="F54" s="221"/>
      <c r="G54" s="221"/>
      <c r="H54" s="221"/>
      <c r="I54" s="15"/>
      <c r="J54" s="5"/>
      <c r="K54" s="5"/>
      <c r="L54" s="5"/>
      <c r="M54" s="5"/>
      <c r="N54" s="5"/>
      <c r="O54" s="5"/>
      <c r="P54" s="5"/>
      <c r="Q54" s="5"/>
      <c r="R54" s="5"/>
      <c r="S54" s="5"/>
      <c r="T54" s="5"/>
      <c r="U54" s="5"/>
      <c r="V54" s="5"/>
      <c r="W54" s="5"/>
    </row>
    <row r="55" spans="2:24" ht="16.5" thickBot="1">
      <c r="B55" s="15"/>
      <c r="C55" s="222"/>
      <c r="D55" s="223" t="s">
        <v>25</v>
      </c>
      <c r="E55" s="223"/>
      <c r="F55" s="224"/>
      <c r="G55" s="224"/>
      <c r="H55" s="224"/>
      <c r="I55" s="225"/>
      <c r="J55" s="15"/>
      <c r="K55" s="5"/>
      <c r="L55" s="5"/>
      <c r="M55" s="5"/>
      <c r="N55" s="5"/>
      <c r="O55" s="5"/>
      <c r="P55" s="5"/>
      <c r="Q55" s="5"/>
      <c r="R55" s="5"/>
      <c r="S55" s="5"/>
      <c r="T55" s="5"/>
      <c r="U55" s="5"/>
      <c r="V55" s="5"/>
      <c r="W55" s="5"/>
      <c r="X55" s="5"/>
    </row>
    <row r="56" spans="2:24" ht="19.5" thickBot="1">
      <c r="B56" s="15"/>
      <c r="C56" s="226"/>
      <c r="D56" s="435" t="s">
        <v>24</v>
      </c>
      <c r="E56" s="437" t="s">
        <v>269</v>
      </c>
      <c r="F56" s="438"/>
      <c r="G56" s="438"/>
      <c r="H56" s="439"/>
      <c r="I56" s="227"/>
      <c r="J56" s="15"/>
      <c r="K56" s="5"/>
      <c r="L56" s="5"/>
      <c r="M56" s="5"/>
      <c r="N56" s="5"/>
      <c r="O56" s="5"/>
      <c r="P56" s="5"/>
      <c r="Q56" s="5"/>
      <c r="R56" s="5"/>
      <c r="S56" s="5"/>
      <c r="T56" s="5"/>
      <c r="U56" s="5"/>
      <c r="V56" s="5"/>
      <c r="W56" s="5"/>
      <c r="X56" s="5"/>
    </row>
    <row r="57" spans="2:24" ht="35.25" thickBot="1">
      <c r="B57" s="15"/>
      <c r="C57" s="226"/>
      <c r="D57" s="436"/>
      <c r="E57" s="381" t="s">
        <v>253</v>
      </c>
      <c r="F57" s="382" t="s">
        <v>254</v>
      </c>
      <c r="G57" s="383" t="s">
        <v>255</v>
      </c>
      <c r="H57" s="384" t="s">
        <v>256</v>
      </c>
      <c r="I57" s="227"/>
      <c r="J57" s="15"/>
      <c r="K57" s="5"/>
      <c r="L57" s="5"/>
      <c r="M57" s="5"/>
      <c r="N57" s="5"/>
      <c r="O57" s="5"/>
      <c r="P57" s="5"/>
      <c r="Q57" s="5"/>
      <c r="R57" s="5"/>
      <c r="S57" s="5"/>
      <c r="T57" s="5"/>
      <c r="U57" s="5"/>
      <c r="V57" s="5"/>
      <c r="W57" s="5"/>
      <c r="X57" s="5"/>
    </row>
    <row r="58" spans="2:24">
      <c r="B58" s="15"/>
      <c r="C58" s="226"/>
      <c r="D58" s="247" t="s">
        <v>46</v>
      </c>
      <c r="E58" s="291">
        <f>Calculations!E11</f>
        <v>0</v>
      </c>
      <c r="F58" s="292">
        <f>Calculations!F11</f>
        <v>0</v>
      </c>
      <c r="G58" s="292">
        <f>Calculations!G11</f>
        <v>0</v>
      </c>
      <c r="H58" s="293">
        <f>Calculations!H11</f>
        <v>0</v>
      </c>
      <c r="I58" s="227"/>
      <c r="J58" s="15"/>
      <c r="K58" s="5"/>
      <c r="L58" s="5"/>
      <c r="M58" s="5"/>
      <c r="N58" s="5"/>
      <c r="O58" s="5"/>
      <c r="P58" s="5"/>
      <c r="Q58" s="5"/>
      <c r="R58" s="5"/>
      <c r="S58" s="5"/>
      <c r="T58" s="5"/>
      <c r="U58" s="5"/>
      <c r="V58" s="5"/>
      <c r="W58" s="5"/>
      <c r="X58" s="5"/>
    </row>
    <row r="59" spans="2:24">
      <c r="B59" s="15"/>
      <c r="C59" s="226"/>
      <c r="D59" s="247" t="s">
        <v>257</v>
      </c>
      <c r="E59" s="291">
        <f>Calculations!E12</f>
        <v>0</v>
      </c>
      <c r="F59" s="292">
        <f>Calculations!F12</f>
        <v>0</v>
      </c>
      <c r="G59" s="292">
        <f>Calculations!G12</f>
        <v>0</v>
      </c>
      <c r="H59" s="293">
        <f>Calculations!H12</f>
        <v>0</v>
      </c>
      <c r="I59" s="227"/>
      <c r="J59" s="15"/>
      <c r="K59" s="5"/>
      <c r="L59" s="5"/>
      <c r="M59" s="5"/>
      <c r="N59" s="5"/>
      <c r="O59" s="5"/>
      <c r="P59" s="5"/>
      <c r="Q59" s="5"/>
      <c r="R59" s="5"/>
      <c r="S59" s="5"/>
      <c r="T59" s="5"/>
      <c r="U59" s="5"/>
      <c r="V59" s="5"/>
      <c r="W59" s="5"/>
      <c r="X59" s="5"/>
    </row>
    <row r="60" spans="2:24">
      <c r="B60" s="15"/>
      <c r="C60" s="226"/>
      <c r="D60" s="247" t="s">
        <v>258</v>
      </c>
      <c r="E60" s="291">
        <f>Calculations!E13</f>
        <v>0</v>
      </c>
      <c r="F60" s="292">
        <f>Calculations!F13</f>
        <v>0</v>
      </c>
      <c r="G60" s="292">
        <f>Calculations!G13</f>
        <v>0</v>
      </c>
      <c r="H60" s="293">
        <f>Calculations!H13</f>
        <v>0</v>
      </c>
      <c r="I60" s="227"/>
      <c r="J60" s="15"/>
      <c r="K60" s="5"/>
      <c r="L60" s="5"/>
      <c r="M60" s="5"/>
      <c r="N60" s="5"/>
      <c r="O60" s="5"/>
      <c r="P60" s="5"/>
      <c r="Q60" s="5"/>
      <c r="R60" s="5"/>
      <c r="S60" s="5"/>
      <c r="T60" s="5"/>
      <c r="U60" s="5"/>
      <c r="V60" s="5"/>
      <c r="W60" s="5"/>
      <c r="X60" s="5"/>
    </row>
    <row r="61" spans="2:24">
      <c r="B61" s="15"/>
      <c r="C61" s="226"/>
      <c r="D61" s="247" t="s">
        <v>52</v>
      </c>
      <c r="E61" s="291">
        <f>Calculations!E14</f>
        <v>0</v>
      </c>
      <c r="F61" s="292">
        <f>Calculations!F14</f>
        <v>0</v>
      </c>
      <c r="G61" s="292">
        <f>Calculations!G14</f>
        <v>0</v>
      </c>
      <c r="H61" s="293">
        <f>Calculations!H14</f>
        <v>0</v>
      </c>
      <c r="I61" s="227"/>
      <c r="J61" s="15"/>
      <c r="K61" s="5"/>
      <c r="L61" s="5"/>
      <c r="M61" s="5"/>
      <c r="N61" s="5"/>
      <c r="O61" s="5"/>
      <c r="P61" s="5"/>
      <c r="Q61" s="5"/>
      <c r="R61" s="5"/>
      <c r="S61" s="5"/>
      <c r="T61" s="5"/>
      <c r="U61" s="5"/>
      <c r="V61" s="5"/>
      <c r="W61" s="5"/>
      <c r="X61" s="5"/>
    </row>
    <row r="62" spans="2:24">
      <c r="B62" s="15"/>
      <c r="C62" s="226"/>
      <c r="D62" s="247" t="s">
        <v>259</v>
      </c>
      <c r="E62" s="291">
        <f>Calculations!E15</f>
        <v>0</v>
      </c>
      <c r="F62" s="292">
        <f>Calculations!F15</f>
        <v>0</v>
      </c>
      <c r="G62" s="292">
        <f>Calculations!G15</f>
        <v>0</v>
      </c>
      <c r="H62" s="293">
        <f>Calculations!H15</f>
        <v>0</v>
      </c>
      <c r="I62" s="227"/>
      <c r="J62" s="15"/>
      <c r="K62" s="5"/>
      <c r="L62" s="5"/>
      <c r="M62" s="5"/>
      <c r="N62" s="5"/>
      <c r="O62" s="5"/>
      <c r="P62" s="5"/>
      <c r="Q62" s="5"/>
      <c r="R62" s="5"/>
      <c r="S62" s="5"/>
      <c r="T62" s="5"/>
      <c r="U62" s="5"/>
      <c r="V62" s="5"/>
      <c r="W62" s="5"/>
      <c r="X62" s="5"/>
    </row>
    <row r="63" spans="2:24">
      <c r="B63" s="15"/>
      <c r="C63" s="226"/>
      <c r="D63" s="247" t="s">
        <v>261</v>
      </c>
      <c r="E63" s="291">
        <f>Calculations!E16</f>
        <v>0</v>
      </c>
      <c r="F63" s="292">
        <f>Calculations!F16</f>
        <v>0</v>
      </c>
      <c r="G63" s="292">
        <f>Calculations!G16</f>
        <v>0</v>
      </c>
      <c r="H63" s="293">
        <f>Calculations!H16</f>
        <v>0</v>
      </c>
      <c r="I63" s="227"/>
      <c r="J63" s="15"/>
      <c r="K63" s="5"/>
      <c r="L63" s="5"/>
      <c r="M63" s="5"/>
      <c r="N63" s="5"/>
      <c r="O63" s="5"/>
      <c r="P63" s="5"/>
      <c r="Q63" s="5"/>
      <c r="R63" s="5"/>
      <c r="S63" s="5"/>
      <c r="T63" s="5"/>
      <c r="U63" s="5"/>
      <c r="V63" s="5"/>
      <c r="W63" s="5"/>
      <c r="X63" s="5"/>
    </row>
    <row r="64" spans="2:24">
      <c r="B64" s="15"/>
      <c r="C64" s="226"/>
      <c r="D64" s="247" t="s">
        <v>260</v>
      </c>
      <c r="E64" s="291">
        <f>Calculations!E17</f>
        <v>0</v>
      </c>
      <c r="F64" s="292">
        <f>Calculations!F17</f>
        <v>0</v>
      </c>
      <c r="G64" s="292">
        <f>Calculations!G17</f>
        <v>0</v>
      </c>
      <c r="H64" s="293">
        <f>Calculations!H17</f>
        <v>0</v>
      </c>
      <c r="I64" s="227"/>
      <c r="J64" s="15"/>
      <c r="K64" s="5"/>
      <c r="L64" s="5"/>
      <c r="M64" s="5"/>
      <c r="N64" s="5"/>
      <c r="O64" s="5"/>
      <c r="P64" s="5"/>
      <c r="Q64" s="5"/>
      <c r="R64" s="5"/>
      <c r="S64" s="5"/>
      <c r="T64" s="5"/>
      <c r="U64" s="5"/>
      <c r="V64" s="5"/>
      <c r="W64" s="5"/>
      <c r="X64" s="5"/>
    </row>
    <row r="65" spans="2:24">
      <c r="B65" s="15"/>
      <c r="C65" s="226"/>
      <c r="D65" s="247" t="s">
        <v>262</v>
      </c>
      <c r="E65" s="291">
        <f>Calculations!E18</f>
        <v>0</v>
      </c>
      <c r="F65" s="292">
        <f>Calculations!F18</f>
        <v>0</v>
      </c>
      <c r="G65" s="292">
        <f>Calculations!G18</f>
        <v>0</v>
      </c>
      <c r="H65" s="293">
        <f>Calculations!H18</f>
        <v>0</v>
      </c>
      <c r="I65" s="227"/>
      <c r="J65" s="15"/>
      <c r="K65" s="5"/>
      <c r="L65" s="5"/>
      <c r="M65" s="5"/>
      <c r="N65" s="5"/>
      <c r="O65" s="5"/>
      <c r="P65" s="5"/>
      <c r="Q65" s="5"/>
      <c r="R65" s="5"/>
      <c r="S65" s="5"/>
      <c r="T65" s="5"/>
      <c r="U65" s="5"/>
      <c r="V65" s="5"/>
      <c r="W65" s="5"/>
      <c r="X65" s="5"/>
    </row>
    <row r="66" spans="2:24">
      <c r="B66" s="15"/>
      <c r="C66" s="226"/>
      <c r="D66" s="248" t="s">
        <v>263</v>
      </c>
      <c r="E66" s="291">
        <f>Calculations!E19</f>
        <v>0</v>
      </c>
      <c r="F66" s="292">
        <f>Calculations!F19</f>
        <v>0</v>
      </c>
      <c r="G66" s="292">
        <f>Calculations!G19</f>
        <v>0</v>
      </c>
      <c r="H66" s="293">
        <f>Calculations!H19</f>
        <v>0</v>
      </c>
      <c r="I66" s="227"/>
      <c r="J66" s="15"/>
      <c r="K66" s="5"/>
      <c r="L66" s="5"/>
      <c r="M66" s="5"/>
      <c r="N66" s="5"/>
      <c r="O66" s="5"/>
      <c r="P66" s="5"/>
      <c r="Q66" s="5"/>
      <c r="R66" s="5"/>
      <c r="S66" s="5"/>
      <c r="T66" s="5"/>
      <c r="U66" s="5"/>
      <c r="V66" s="5"/>
      <c r="W66" s="5"/>
      <c r="X66" s="5"/>
    </row>
    <row r="67" spans="2:24">
      <c r="B67" s="15"/>
      <c r="C67" s="226"/>
      <c r="D67" s="248" t="s">
        <v>64</v>
      </c>
      <c r="E67" s="291">
        <f>Calculations!E20</f>
        <v>0</v>
      </c>
      <c r="F67" s="292">
        <f>Calculations!F20</f>
        <v>0</v>
      </c>
      <c r="G67" s="292">
        <f>Calculations!G20</f>
        <v>0</v>
      </c>
      <c r="H67" s="293">
        <f>Calculations!H20</f>
        <v>0</v>
      </c>
      <c r="I67" s="227"/>
      <c r="J67" s="15"/>
      <c r="K67" s="5"/>
      <c r="L67" s="5"/>
      <c r="M67" s="5"/>
      <c r="N67" s="5"/>
      <c r="O67" s="5"/>
      <c r="P67" s="5"/>
      <c r="Q67" s="5"/>
      <c r="R67" s="5"/>
      <c r="S67" s="5"/>
      <c r="T67" s="5"/>
      <c r="U67" s="5"/>
      <c r="V67" s="5"/>
      <c r="W67" s="5"/>
      <c r="X67" s="5"/>
    </row>
    <row r="68" spans="2:24">
      <c r="B68" s="15"/>
      <c r="C68" s="226"/>
      <c r="D68" s="248" t="s">
        <v>16</v>
      </c>
      <c r="E68" s="291">
        <f>Calculations!E21</f>
        <v>0</v>
      </c>
      <c r="F68" s="292">
        <f>Calculations!F21</f>
        <v>0</v>
      </c>
      <c r="G68" s="292">
        <f>Calculations!G21</f>
        <v>0</v>
      </c>
      <c r="H68" s="293">
        <f>Calculations!H21</f>
        <v>0</v>
      </c>
      <c r="I68" s="227"/>
      <c r="J68" s="15"/>
      <c r="K68" s="5"/>
      <c r="L68" s="5"/>
      <c r="M68" s="5"/>
      <c r="N68" s="5"/>
      <c r="O68" s="5"/>
      <c r="P68" s="5"/>
      <c r="Q68" s="5"/>
      <c r="R68" s="5"/>
      <c r="S68" s="5"/>
      <c r="T68" s="5"/>
      <c r="U68" s="5"/>
      <c r="V68" s="5"/>
      <c r="W68" s="5"/>
      <c r="X68" s="5"/>
    </row>
    <row r="69" spans="2:24">
      <c r="B69" s="15"/>
      <c r="C69" s="226"/>
      <c r="D69" s="247" t="s">
        <v>65</v>
      </c>
      <c r="E69" s="291">
        <f>Calculations!E22</f>
        <v>0</v>
      </c>
      <c r="F69" s="292">
        <f>Calculations!F22</f>
        <v>0</v>
      </c>
      <c r="G69" s="292">
        <f>Calculations!G22</f>
        <v>0</v>
      </c>
      <c r="H69" s="293">
        <f>Calculations!H22</f>
        <v>0</v>
      </c>
      <c r="I69" s="227"/>
      <c r="J69" s="15"/>
      <c r="K69" s="5"/>
      <c r="L69" s="5"/>
      <c r="M69" s="5"/>
      <c r="N69" s="5"/>
      <c r="O69" s="5"/>
      <c r="P69" s="5"/>
      <c r="Q69" s="5"/>
      <c r="R69" s="5"/>
      <c r="S69" s="5"/>
      <c r="T69" s="5"/>
      <c r="U69" s="5"/>
      <c r="V69" s="5"/>
      <c r="W69" s="5"/>
      <c r="X69" s="5"/>
    </row>
    <row r="70" spans="2:24" ht="16.5" thickBot="1">
      <c r="B70" s="15"/>
      <c r="C70" s="226"/>
      <c r="D70" s="249" t="s">
        <v>264</v>
      </c>
      <c r="E70" s="294">
        <f>Calculations!E23</f>
        <v>0</v>
      </c>
      <c r="F70" s="295">
        <f>Calculations!F23</f>
        <v>0</v>
      </c>
      <c r="G70" s="295">
        <f>Calculations!G23</f>
        <v>0</v>
      </c>
      <c r="H70" s="296">
        <f>Calculations!H23</f>
        <v>0</v>
      </c>
      <c r="I70" s="227"/>
      <c r="J70" s="15"/>
      <c r="K70" s="5"/>
      <c r="L70" s="5"/>
      <c r="M70" s="5"/>
      <c r="N70" s="5"/>
      <c r="O70" s="5"/>
      <c r="P70" s="5"/>
      <c r="Q70" s="5"/>
      <c r="R70" s="5"/>
      <c r="S70" s="5"/>
      <c r="T70" s="5"/>
      <c r="U70" s="5"/>
      <c r="V70" s="5"/>
      <c r="W70" s="5"/>
      <c r="X70" s="5"/>
    </row>
    <row r="71" spans="2:24" ht="18">
      <c r="B71" s="15"/>
      <c r="C71" s="226"/>
      <c r="D71" s="380" t="s">
        <v>345</v>
      </c>
      <c r="E71" s="244"/>
      <c r="F71" s="245"/>
      <c r="G71" s="245"/>
      <c r="H71" s="246"/>
      <c r="I71" s="227"/>
      <c r="J71" s="15"/>
      <c r="K71" s="5"/>
      <c r="L71" s="5"/>
      <c r="M71" s="5"/>
      <c r="N71" s="5"/>
      <c r="O71" s="5"/>
      <c r="P71" s="5"/>
      <c r="Q71" s="5"/>
      <c r="R71" s="5"/>
      <c r="S71" s="5"/>
      <c r="T71" s="5"/>
      <c r="U71" s="5"/>
      <c r="V71" s="5"/>
      <c r="W71" s="5"/>
      <c r="X71" s="5"/>
    </row>
    <row r="72" spans="2:24" ht="16.5" thickBot="1">
      <c r="B72" s="15"/>
      <c r="C72" s="228"/>
      <c r="D72" s="229"/>
      <c r="E72" s="229"/>
      <c r="F72" s="229"/>
      <c r="G72" s="229"/>
      <c r="H72" s="229"/>
      <c r="I72" s="230"/>
      <c r="J72" s="15"/>
      <c r="K72" s="5"/>
      <c r="L72" s="5"/>
      <c r="M72" s="5"/>
      <c r="N72" s="5"/>
      <c r="O72" s="5"/>
      <c r="P72" s="5"/>
      <c r="Q72" s="5"/>
      <c r="R72" s="5"/>
      <c r="S72" s="5"/>
      <c r="T72" s="5"/>
      <c r="U72" s="5"/>
      <c r="V72" s="5"/>
      <c r="W72" s="5"/>
      <c r="X72" s="5"/>
    </row>
    <row r="73" spans="2:24">
      <c r="C73" s="5"/>
      <c r="D73" s="5"/>
      <c r="E73" s="5"/>
      <c r="F73" s="5"/>
      <c r="G73" s="5"/>
      <c r="H73" s="5"/>
      <c r="I73" s="5"/>
      <c r="J73" s="5"/>
      <c r="K73" s="5"/>
      <c r="L73" s="5"/>
      <c r="M73" s="5"/>
      <c r="N73" s="5"/>
      <c r="O73" s="5"/>
      <c r="P73" s="5"/>
      <c r="Q73" s="5"/>
      <c r="R73" s="5"/>
      <c r="S73" s="5"/>
      <c r="T73" s="5"/>
      <c r="U73" s="5"/>
      <c r="V73" s="5"/>
      <c r="W73" s="5"/>
    </row>
    <row r="74" spans="2:24">
      <c r="C74" s="5"/>
      <c r="D74" s="5"/>
      <c r="E74" s="5"/>
      <c r="F74" s="5"/>
      <c r="G74" s="5"/>
      <c r="H74" s="5"/>
      <c r="I74" s="5"/>
      <c r="J74" s="5"/>
      <c r="K74" s="5"/>
      <c r="L74" s="5"/>
      <c r="M74" s="5"/>
      <c r="N74" s="5"/>
      <c r="O74" s="5"/>
      <c r="P74" s="5"/>
      <c r="Q74" s="5"/>
      <c r="R74" s="5"/>
      <c r="S74" s="5"/>
      <c r="T74" s="5"/>
      <c r="U74" s="5"/>
      <c r="V74" s="5"/>
      <c r="W74" s="5"/>
    </row>
    <row r="75" spans="2:24">
      <c r="C75" s="5"/>
      <c r="D75" s="5"/>
      <c r="E75" s="5"/>
      <c r="F75" s="5"/>
      <c r="G75" s="5"/>
      <c r="H75" s="5"/>
      <c r="I75" s="5"/>
      <c r="J75" s="5"/>
      <c r="K75" s="5"/>
      <c r="L75" s="5"/>
      <c r="M75" s="5"/>
      <c r="N75" s="5"/>
      <c r="O75" s="5"/>
      <c r="P75" s="5"/>
      <c r="Q75" s="5"/>
      <c r="R75" s="5"/>
      <c r="S75" s="5"/>
      <c r="T75" s="5"/>
      <c r="U75" s="5"/>
      <c r="V75" s="5"/>
      <c r="W75" s="5"/>
    </row>
    <row r="76" spans="2:24">
      <c r="C76" s="5"/>
      <c r="D76" s="5"/>
      <c r="E76" s="5"/>
      <c r="F76" s="5"/>
      <c r="G76" s="5"/>
      <c r="H76" s="5"/>
      <c r="I76" s="5"/>
      <c r="J76" s="5"/>
      <c r="K76" s="5"/>
      <c r="L76" s="5"/>
      <c r="M76" s="5"/>
      <c r="N76" s="5"/>
      <c r="O76" s="5"/>
      <c r="P76" s="5"/>
      <c r="Q76" s="5"/>
      <c r="R76" s="5"/>
      <c r="S76" s="5"/>
      <c r="T76" s="5"/>
      <c r="U76" s="5"/>
      <c r="V76" s="5"/>
      <c r="W76" s="5"/>
    </row>
    <row r="77" spans="2:24">
      <c r="C77" s="5"/>
      <c r="D77" s="5"/>
      <c r="E77" s="5"/>
      <c r="F77" s="5"/>
      <c r="G77" s="5"/>
      <c r="H77" s="5"/>
      <c r="I77" s="5"/>
      <c r="J77" s="5"/>
      <c r="K77" s="5"/>
      <c r="L77" s="5"/>
      <c r="M77" s="5"/>
      <c r="N77" s="5"/>
      <c r="O77" s="5"/>
      <c r="P77" s="5"/>
      <c r="Q77" s="5"/>
      <c r="R77" s="5"/>
      <c r="S77" s="5"/>
      <c r="T77" s="5"/>
      <c r="U77" s="5"/>
      <c r="V77" s="5"/>
      <c r="W77" s="5"/>
    </row>
    <row r="78" spans="2:24">
      <c r="C78" s="5"/>
      <c r="D78" s="5"/>
      <c r="E78" s="5"/>
      <c r="F78" s="5"/>
      <c r="G78" s="5"/>
      <c r="H78" s="5"/>
      <c r="I78" s="5"/>
      <c r="J78" s="5"/>
      <c r="K78" s="5"/>
      <c r="L78" s="5"/>
      <c r="M78" s="5"/>
      <c r="N78" s="5"/>
      <c r="O78" s="5"/>
      <c r="P78" s="5"/>
      <c r="Q78" s="5"/>
      <c r="R78" s="5"/>
      <c r="S78" s="5"/>
      <c r="T78" s="5"/>
      <c r="U78" s="5"/>
      <c r="V78" s="5"/>
      <c r="W78" s="5"/>
    </row>
    <row r="79" spans="2:24">
      <c r="C79" s="5"/>
      <c r="D79" s="5"/>
      <c r="E79" s="5"/>
      <c r="F79" s="5"/>
      <c r="G79" s="5"/>
      <c r="H79" s="5"/>
      <c r="I79" s="5"/>
      <c r="J79" s="5"/>
      <c r="K79" s="5"/>
      <c r="L79" s="5"/>
      <c r="M79" s="5"/>
      <c r="N79" s="5"/>
      <c r="O79" s="5"/>
      <c r="P79" s="5"/>
      <c r="Q79" s="5"/>
      <c r="R79" s="5"/>
      <c r="S79" s="5"/>
      <c r="T79" s="5"/>
      <c r="U79" s="5"/>
      <c r="V79" s="5"/>
      <c r="W79" s="5"/>
    </row>
    <row r="80" spans="2:24">
      <c r="C80" s="5"/>
      <c r="D80" s="5"/>
      <c r="E80" s="5"/>
      <c r="F80" s="5"/>
      <c r="G80" s="5"/>
      <c r="H80" s="5"/>
      <c r="I80" s="5"/>
      <c r="J80" s="5"/>
      <c r="K80" s="5"/>
      <c r="L80" s="5"/>
      <c r="M80" s="5"/>
      <c r="N80" s="5"/>
      <c r="O80" s="5"/>
      <c r="P80" s="5"/>
      <c r="Q80" s="5"/>
      <c r="R80" s="5"/>
      <c r="S80" s="5"/>
      <c r="T80" s="5"/>
      <c r="U80" s="5"/>
      <c r="V80" s="5"/>
      <c r="W80" s="5"/>
    </row>
    <row r="81" spans="3:23">
      <c r="C81" s="5"/>
      <c r="D81" s="5"/>
      <c r="E81" s="5"/>
      <c r="F81" s="5"/>
      <c r="G81" s="5"/>
      <c r="H81" s="5"/>
      <c r="I81" s="5"/>
      <c r="J81" s="5"/>
      <c r="K81" s="5"/>
      <c r="L81" s="5"/>
      <c r="M81" s="5"/>
      <c r="N81" s="5"/>
      <c r="O81" s="5"/>
      <c r="P81" s="5"/>
      <c r="Q81" s="5"/>
      <c r="R81" s="5"/>
      <c r="S81" s="5"/>
      <c r="T81" s="5"/>
      <c r="U81" s="5"/>
      <c r="V81" s="5"/>
      <c r="W81" s="5"/>
    </row>
    <row r="82" spans="3:23">
      <c r="C82" s="5"/>
      <c r="D82" s="5"/>
      <c r="E82" s="5"/>
      <c r="F82" s="5"/>
      <c r="G82" s="5"/>
      <c r="H82" s="5"/>
      <c r="I82" s="5"/>
      <c r="J82" s="5"/>
      <c r="K82" s="5"/>
      <c r="L82" s="5"/>
      <c r="M82" s="5"/>
      <c r="N82" s="5"/>
      <c r="O82" s="5"/>
      <c r="P82" s="5"/>
      <c r="Q82" s="5"/>
      <c r="R82" s="5"/>
      <c r="S82" s="5"/>
      <c r="T82" s="5"/>
      <c r="U82" s="5"/>
      <c r="V82" s="5"/>
      <c r="W82" s="5"/>
    </row>
    <row r="83" spans="3:23">
      <c r="C83" s="5"/>
      <c r="D83" s="5"/>
      <c r="E83" s="5"/>
      <c r="F83" s="5"/>
      <c r="G83" s="5"/>
      <c r="H83" s="5"/>
      <c r="I83" s="5"/>
      <c r="J83" s="5"/>
      <c r="K83" s="5"/>
      <c r="L83" s="5"/>
      <c r="M83" s="5"/>
      <c r="N83" s="5"/>
      <c r="O83" s="5"/>
      <c r="P83" s="5"/>
      <c r="Q83" s="5"/>
      <c r="R83" s="5"/>
      <c r="S83" s="5"/>
      <c r="T83" s="5"/>
      <c r="U83" s="5"/>
      <c r="V83" s="5"/>
      <c r="W83" s="5"/>
    </row>
    <row r="84" spans="3:23">
      <c r="C84" s="5"/>
      <c r="D84" s="5"/>
      <c r="E84" s="5"/>
      <c r="F84" s="5"/>
      <c r="G84" s="5"/>
      <c r="H84" s="5"/>
      <c r="I84" s="5"/>
      <c r="J84" s="5"/>
      <c r="K84" s="5"/>
      <c r="L84" s="5"/>
      <c r="M84" s="5"/>
      <c r="N84" s="5"/>
      <c r="O84" s="5"/>
      <c r="P84" s="5"/>
      <c r="Q84" s="5"/>
      <c r="R84" s="5"/>
      <c r="S84" s="5"/>
      <c r="T84" s="5"/>
      <c r="U84" s="5"/>
      <c r="V84" s="5"/>
      <c r="W84" s="5"/>
    </row>
    <row r="85" spans="3:23">
      <c r="C85" s="5"/>
      <c r="D85" s="5"/>
      <c r="E85" s="5"/>
      <c r="F85" s="5"/>
      <c r="G85" s="5"/>
      <c r="H85" s="5"/>
      <c r="I85" s="5"/>
      <c r="J85" s="5"/>
      <c r="K85" s="5"/>
      <c r="L85" s="5"/>
      <c r="M85" s="5"/>
      <c r="N85" s="5"/>
      <c r="O85" s="5"/>
      <c r="P85" s="5"/>
      <c r="Q85" s="5"/>
      <c r="R85" s="5"/>
      <c r="S85" s="5"/>
      <c r="T85" s="5"/>
      <c r="U85" s="5"/>
      <c r="V85" s="5"/>
      <c r="W85" s="5"/>
    </row>
    <row r="86" spans="3:23">
      <c r="C86" s="5"/>
      <c r="D86" s="5"/>
      <c r="E86" s="5"/>
      <c r="F86" s="5"/>
      <c r="G86" s="5"/>
      <c r="H86" s="5"/>
      <c r="I86" s="5"/>
      <c r="J86" s="5"/>
      <c r="K86" s="5"/>
      <c r="L86" s="5"/>
      <c r="M86" s="5"/>
      <c r="N86" s="5"/>
      <c r="O86" s="5"/>
      <c r="P86" s="5"/>
      <c r="Q86" s="5"/>
      <c r="R86" s="5"/>
      <c r="S86" s="5"/>
      <c r="T86" s="5"/>
      <c r="U86" s="5"/>
      <c r="V86" s="5"/>
      <c r="W86" s="5"/>
    </row>
    <row r="87" spans="3:23">
      <c r="C87" s="5"/>
      <c r="D87" s="5"/>
      <c r="E87" s="5"/>
      <c r="F87" s="5"/>
      <c r="G87" s="5"/>
      <c r="H87" s="5"/>
      <c r="I87" s="5"/>
      <c r="J87" s="5"/>
      <c r="K87" s="5"/>
      <c r="L87" s="5"/>
      <c r="M87" s="5"/>
      <c r="N87" s="5"/>
      <c r="O87" s="5"/>
      <c r="P87" s="5"/>
      <c r="Q87" s="5"/>
      <c r="R87" s="5"/>
      <c r="S87" s="5"/>
      <c r="T87" s="5"/>
      <c r="U87" s="5"/>
      <c r="V87" s="5"/>
      <c r="W87" s="5"/>
    </row>
    <row r="88" spans="3:23">
      <c r="C88" s="5"/>
      <c r="D88" s="5"/>
      <c r="E88" s="5"/>
      <c r="F88" s="5"/>
      <c r="G88" s="5"/>
      <c r="H88" s="5"/>
      <c r="I88" s="5"/>
      <c r="J88" s="5"/>
      <c r="K88" s="5"/>
      <c r="L88" s="5"/>
      <c r="M88" s="5"/>
      <c r="N88" s="5"/>
      <c r="O88" s="5"/>
      <c r="P88" s="5"/>
      <c r="Q88" s="5"/>
      <c r="R88" s="5"/>
      <c r="S88" s="5"/>
      <c r="T88" s="5"/>
      <c r="U88" s="5"/>
      <c r="V88" s="5"/>
      <c r="W88" s="5"/>
    </row>
    <row r="89" spans="3:23">
      <c r="C89" s="5"/>
      <c r="D89" s="5"/>
      <c r="E89" s="5"/>
      <c r="F89" s="5"/>
      <c r="G89" s="5"/>
      <c r="H89" s="5"/>
      <c r="I89" s="5"/>
      <c r="J89" s="5"/>
      <c r="K89" s="5"/>
      <c r="L89" s="5"/>
      <c r="M89" s="5"/>
      <c r="N89" s="5"/>
      <c r="O89" s="5"/>
      <c r="P89" s="5"/>
      <c r="Q89" s="5"/>
      <c r="R89" s="5"/>
      <c r="S89" s="5"/>
      <c r="T89" s="5"/>
      <c r="U89" s="5"/>
      <c r="V89" s="5"/>
      <c r="W89" s="5"/>
    </row>
    <row r="90" spans="3:23">
      <c r="C90" s="5"/>
      <c r="D90" s="5"/>
      <c r="E90" s="5"/>
      <c r="F90" s="5"/>
      <c r="G90" s="5"/>
      <c r="H90" s="5"/>
      <c r="I90" s="5"/>
      <c r="J90" s="5"/>
      <c r="K90" s="5"/>
      <c r="L90" s="5"/>
      <c r="M90" s="5"/>
      <c r="N90" s="5"/>
      <c r="O90" s="5"/>
      <c r="P90" s="5"/>
      <c r="Q90" s="5"/>
      <c r="R90" s="5"/>
      <c r="S90" s="5"/>
      <c r="T90" s="5"/>
      <c r="U90" s="5"/>
      <c r="V90" s="5"/>
      <c r="W90" s="5"/>
    </row>
    <row r="91" spans="3:23">
      <c r="C91" s="5"/>
      <c r="D91" s="5"/>
      <c r="E91" s="5"/>
      <c r="F91" s="5"/>
      <c r="G91" s="5"/>
      <c r="H91" s="5"/>
      <c r="I91" s="5"/>
      <c r="J91" s="5"/>
      <c r="K91" s="5"/>
      <c r="L91" s="5"/>
      <c r="M91" s="5"/>
      <c r="N91" s="5"/>
      <c r="O91" s="5"/>
      <c r="P91" s="5"/>
      <c r="Q91" s="5"/>
      <c r="R91" s="5"/>
      <c r="S91" s="5"/>
      <c r="T91" s="5"/>
      <c r="U91" s="5"/>
      <c r="V91" s="5"/>
      <c r="W91" s="5"/>
    </row>
    <row r="92" spans="3:23">
      <c r="C92" s="5"/>
      <c r="D92" s="5"/>
      <c r="E92" s="5"/>
      <c r="F92" s="5"/>
      <c r="G92" s="5"/>
      <c r="H92" s="5"/>
      <c r="I92" s="5"/>
      <c r="J92" s="5"/>
      <c r="K92" s="5"/>
      <c r="L92" s="5"/>
      <c r="M92" s="5"/>
      <c r="N92" s="5"/>
      <c r="O92" s="5"/>
      <c r="P92" s="5"/>
      <c r="Q92" s="5"/>
      <c r="R92" s="5"/>
      <c r="S92" s="5"/>
      <c r="T92" s="5"/>
      <c r="U92" s="5"/>
      <c r="V92" s="5"/>
      <c r="W92" s="5"/>
    </row>
    <row r="93" spans="3:23">
      <c r="C93" s="5"/>
      <c r="D93" s="5"/>
      <c r="E93" s="5"/>
      <c r="F93" s="5"/>
      <c r="G93" s="5"/>
      <c r="H93" s="5"/>
      <c r="I93" s="5"/>
      <c r="J93" s="5"/>
      <c r="K93" s="5"/>
      <c r="L93" s="5"/>
      <c r="M93" s="5"/>
      <c r="N93" s="5"/>
      <c r="O93" s="5"/>
      <c r="P93" s="5"/>
      <c r="Q93" s="5"/>
      <c r="R93" s="5"/>
      <c r="S93" s="5"/>
      <c r="T93" s="5"/>
      <c r="U93" s="5"/>
      <c r="V93" s="5"/>
      <c r="W93" s="5"/>
    </row>
    <row r="94" spans="3:23">
      <c r="C94" s="5"/>
      <c r="D94" s="5"/>
      <c r="E94" s="5"/>
      <c r="F94" s="5"/>
      <c r="G94" s="5"/>
      <c r="H94" s="5"/>
      <c r="I94" s="5"/>
      <c r="J94" s="5"/>
      <c r="K94" s="5"/>
      <c r="L94" s="5"/>
      <c r="M94" s="5"/>
      <c r="N94" s="5"/>
      <c r="O94" s="5"/>
      <c r="P94" s="5"/>
      <c r="Q94" s="5"/>
      <c r="R94" s="5"/>
      <c r="S94" s="5"/>
      <c r="T94" s="5"/>
      <c r="U94" s="5"/>
      <c r="V94" s="5"/>
      <c r="W94" s="5"/>
    </row>
    <row r="95" spans="3:23">
      <c r="C95" s="5"/>
      <c r="D95" s="5"/>
      <c r="E95" s="5"/>
      <c r="F95" s="5"/>
      <c r="G95" s="5"/>
      <c r="H95" s="5"/>
      <c r="I95" s="5"/>
      <c r="J95" s="5"/>
      <c r="K95" s="5"/>
      <c r="L95" s="5"/>
      <c r="M95" s="5"/>
      <c r="N95" s="5"/>
      <c r="O95" s="5"/>
      <c r="P95" s="5"/>
      <c r="Q95" s="5"/>
      <c r="R95" s="5"/>
      <c r="S95" s="5"/>
      <c r="T95" s="5"/>
      <c r="U95" s="5"/>
      <c r="V95" s="5"/>
      <c r="W95" s="5"/>
    </row>
    <row r="96" spans="3:23">
      <c r="C96" s="5"/>
      <c r="D96" s="5"/>
      <c r="E96" s="5"/>
      <c r="F96" s="5"/>
      <c r="G96" s="5"/>
      <c r="H96" s="5"/>
      <c r="I96" s="5"/>
      <c r="J96" s="5"/>
      <c r="K96" s="5"/>
      <c r="L96" s="5"/>
      <c r="M96" s="5"/>
      <c r="N96" s="5"/>
      <c r="O96" s="5"/>
      <c r="P96" s="5"/>
      <c r="Q96" s="5"/>
      <c r="R96" s="5"/>
      <c r="S96" s="5"/>
      <c r="T96" s="5"/>
      <c r="U96" s="5"/>
      <c r="V96" s="5"/>
      <c r="W96" s="5"/>
    </row>
    <row r="97" spans="3:23">
      <c r="C97" s="5"/>
      <c r="D97" s="5"/>
      <c r="E97" s="5"/>
      <c r="F97" s="5"/>
      <c r="G97" s="5"/>
      <c r="H97" s="5"/>
      <c r="I97" s="5"/>
      <c r="J97" s="5"/>
      <c r="K97" s="5"/>
      <c r="L97" s="5"/>
      <c r="M97" s="5"/>
      <c r="N97" s="5"/>
      <c r="O97" s="5"/>
      <c r="P97" s="5"/>
      <c r="Q97" s="5"/>
      <c r="R97" s="5"/>
      <c r="S97" s="5"/>
      <c r="T97" s="5"/>
      <c r="U97" s="5"/>
      <c r="V97" s="5"/>
      <c r="W97" s="5"/>
    </row>
    <row r="98" spans="3:23">
      <c r="C98" s="5"/>
      <c r="D98" s="5"/>
      <c r="E98" s="5"/>
      <c r="F98" s="5"/>
      <c r="G98" s="5"/>
      <c r="H98" s="5"/>
      <c r="I98" s="5"/>
      <c r="J98" s="5"/>
      <c r="K98" s="5"/>
      <c r="L98" s="5"/>
      <c r="M98" s="5"/>
      <c r="N98" s="5"/>
      <c r="O98" s="5"/>
      <c r="P98" s="5"/>
      <c r="Q98" s="5"/>
      <c r="R98" s="5"/>
      <c r="S98" s="5"/>
      <c r="T98" s="5"/>
      <c r="U98" s="5"/>
      <c r="V98" s="5"/>
      <c r="W98" s="5"/>
    </row>
    <row r="99" spans="3:23">
      <c r="C99" s="5"/>
      <c r="D99" s="5"/>
      <c r="E99" s="5"/>
      <c r="F99" s="5"/>
      <c r="G99" s="5"/>
      <c r="H99" s="5"/>
      <c r="I99" s="5"/>
      <c r="J99" s="5"/>
      <c r="K99" s="5"/>
      <c r="L99" s="5"/>
      <c r="M99" s="5"/>
      <c r="N99" s="5"/>
      <c r="O99" s="5"/>
      <c r="P99" s="5"/>
      <c r="Q99" s="5"/>
      <c r="R99" s="5"/>
      <c r="S99" s="5"/>
      <c r="T99" s="5"/>
      <c r="U99" s="5"/>
      <c r="V99" s="5"/>
      <c r="W99" s="5"/>
    </row>
    <row r="100" spans="3:23">
      <c r="C100" s="5"/>
      <c r="D100" s="5"/>
      <c r="E100" s="5"/>
      <c r="F100" s="5"/>
      <c r="G100" s="5"/>
      <c r="H100" s="5"/>
      <c r="I100" s="5"/>
      <c r="J100" s="5"/>
      <c r="K100" s="5"/>
      <c r="L100" s="5"/>
      <c r="M100" s="5"/>
      <c r="N100" s="5"/>
      <c r="O100" s="5"/>
      <c r="P100" s="5"/>
      <c r="Q100" s="5"/>
      <c r="R100" s="5"/>
      <c r="S100" s="5"/>
      <c r="T100" s="5"/>
      <c r="U100" s="5"/>
      <c r="V100" s="5"/>
      <c r="W100" s="5"/>
    </row>
    <row r="101" spans="3:23">
      <c r="C101" s="5"/>
      <c r="D101" s="5"/>
      <c r="E101" s="5"/>
      <c r="F101" s="5"/>
      <c r="G101" s="5"/>
      <c r="H101" s="5"/>
      <c r="I101" s="5"/>
      <c r="J101" s="5"/>
      <c r="K101" s="5"/>
      <c r="L101" s="5"/>
      <c r="M101" s="5"/>
      <c r="N101" s="5"/>
      <c r="O101" s="5"/>
      <c r="P101" s="5"/>
      <c r="Q101" s="5"/>
      <c r="R101" s="5"/>
      <c r="S101" s="5"/>
      <c r="T101" s="5"/>
      <c r="U101" s="5"/>
      <c r="V101" s="5"/>
      <c r="W101" s="5"/>
    </row>
    <row r="102" spans="3:23">
      <c r="C102" s="5"/>
      <c r="D102" s="5"/>
      <c r="E102" s="5"/>
      <c r="F102" s="5"/>
      <c r="G102" s="5"/>
      <c r="H102" s="5"/>
      <c r="I102" s="5"/>
      <c r="J102" s="5"/>
      <c r="K102" s="5"/>
      <c r="L102" s="5"/>
      <c r="M102" s="5"/>
      <c r="N102" s="5"/>
      <c r="O102" s="5"/>
      <c r="P102" s="5"/>
      <c r="Q102" s="5"/>
      <c r="R102" s="5"/>
      <c r="S102" s="5"/>
      <c r="T102" s="5"/>
      <c r="U102" s="5"/>
      <c r="V102" s="5"/>
      <c r="W102" s="5"/>
    </row>
    <row r="103" spans="3:23">
      <c r="C103" s="5"/>
      <c r="D103" s="5"/>
      <c r="E103" s="5"/>
      <c r="F103" s="5"/>
      <c r="G103" s="5"/>
      <c r="H103" s="5"/>
      <c r="I103" s="5"/>
      <c r="J103" s="5"/>
      <c r="K103" s="5"/>
      <c r="L103" s="5"/>
      <c r="M103" s="5"/>
      <c r="N103" s="5"/>
      <c r="O103" s="5"/>
      <c r="P103" s="5"/>
      <c r="Q103" s="5"/>
      <c r="R103" s="5"/>
      <c r="S103" s="5"/>
      <c r="T103" s="5"/>
      <c r="U103" s="5"/>
      <c r="V103" s="5"/>
      <c r="W103" s="5"/>
    </row>
    <row r="104" spans="3:23">
      <c r="C104" s="5"/>
      <c r="D104" s="5"/>
      <c r="E104" s="5"/>
      <c r="F104" s="5"/>
      <c r="G104" s="5"/>
      <c r="H104" s="5"/>
      <c r="I104" s="5"/>
      <c r="J104" s="5"/>
      <c r="K104" s="5"/>
      <c r="L104" s="5"/>
      <c r="M104" s="5"/>
      <c r="N104" s="5"/>
      <c r="O104" s="5"/>
      <c r="P104" s="5"/>
      <c r="Q104" s="5"/>
      <c r="R104" s="5"/>
      <c r="S104" s="5"/>
      <c r="T104" s="5"/>
      <c r="U104" s="5"/>
      <c r="V104" s="5"/>
      <c r="W104" s="5"/>
    </row>
    <row r="105" spans="3:23">
      <c r="C105" s="5"/>
      <c r="D105" s="5"/>
      <c r="E105" s="5"/>
      <c r="F105" s="5"/>
      <c r="G105" s="5"/>
      <c r="H105" s="5"/>
      <c r="I105" s="5"/>
      <c r="J105" s="5"/>
      <c r="K105" s="5"/>
      <c r="L105" s="5"/>
      <c r="M105" s="5"/>
      <c r="N105" s="5"/>
      <c r="O105" s="5"/>
      <c r="P105" s="5"/>
      <c r="Q105" s="5"/>
      <c r="R105" s="5"/>
      <c r="S105" s="5"/>
      <c r="T105" s="5"/>
      <c r="U105" s="5"/>
      <c r="V105" s="5"/>
      <c r="W105" s="5"/>
    </row>
    <row r="106" spans="3:23">
      <c r="C106" s="5"/>
      <c r="D106" s="5"/>
      <c r="E106" s="5"/>
      <c r="F106" s="5"/>
      <c r="G106" s="5"/>
      <c r="H106" s="5"/>
      <c r="I106" s="5"/>
      <c r="J106" s="5"/>
      <c r="K106" s="5"/>
      <c r="L106" s="5"/>
      <c r="M106" s="5"/>
      <c r="N106" s="5"/>
      <c r="O106" s="5"/>
      <c r="P106" s="5"/>
      <c r="Q106" s="5"/>
      <c r="R106" s="5"/>
      <c r="S106" s="5"/>
      <c r="T106" s="5"/>
      <c r="U106" s="5"/>
      <c r="V106" s="5"/>
      <c r="W106" s="5"/>
    </row>
    <row r="107" spans="3:23">
      <c r="C107" s="5"/>
      <c r="D107" s="5"/>
      <c r="E107" s="5"/>
      <c r="F107" s="5"/>
      <c r="G107" s="5"/>
      <c r="H107" s="5"/>
      <c r="I107" s="5"/>
      <c r="J107" s="5"/>
      <c r="K107" s="5"/>
      <c r="L107" s="5"/>
      <c r="M107" s="5"/>
      <c r="N107" s="5"/>
      <c r="O107" s="5"/>
      <c r="P107" s="5"/>
      <c r="Q107" s="5"/>
      <c r="R107" s="5"/>
      <c r="S107" s="5"/>
      <c r="T107" s="5"/>
      <c r="U107" s="5"/>
      <c r="V107" s="5"/>
      <c r="W107" s="5"/>
    </row>
    <row r="108" spans="3:23">
      <c r="C108" s="5"/>
      <c r="D108" s="5"/>
      <c r="E108" s="5"/>
      <c r="F108" s="5"/>
      <c r="G108" s="5"/>
      <c r="H108" s="5"/>
      <c r="I108" s="5"/>
      <c r="J108" s="5"/>
      <c r="K108" s="5"/>
      <c r="L108" s="5"/>
      <c r="M108" s="5"/>
      <c r="N108" s="5"/>
      <c r="O108" s="5"/>
      <c r="P108" s="5"/>
      <c r="Q108" s="5"/>
      <c r="R108" s="5"/>
      <c r="S108" s="5"/>
      <c r="T108" s="5"/>
      <c r="U108" s="5"/>
      <c r="V108" s="5"/>
      <c r="W108" s="5"/>
    </row>
    <row r="109" spans="3:23">
      <c r="C109" s="5"/>
      <c r="D109" s="5"/>
      <c r="E109" s="5"/>
      <c r="F109" s="5"/>
      <c r="G109" s="5"/>
      <c r="H109" s="5"/>
      <c r="I109" s="5"/>
      <c r="J109" s="5"/>
      <c r="K109" s="5"/>
      <c r="L109" s="5"/>
      <c r="M109" s="5"/>
      <c r="N109" s="5"/>
      <c r="O109" s="5"/>
      <c r="P109" s="5"/>
      <c r="Q109" s="5"/>
      <c r="R109" s="5"/>
      <c r="S109" s="5"/>
      <c r="T109" s="5"/>
      <c r="U109" s="5"/>
      <c r="V109" s="5"/>
      <c r="W109" s="5"/>
    </row>
    <row r="110" spans="3:23">
      <c r="C110" s="5"/>
      <c r="D110" s="5"/>
      <c r="E110" s="5"/>
      <c r="F110" s="5"/>
      <c r="G110" s="5"/>
      <c r="H110" s="5"/>
      <c r="I110" s="5"/>
      <c r="J110" s="5"/>
      <c r="K110" s="5"/>
      <c r="L110" s="5"/>
      <c r="M110" s="5"/>
      <c r="N110" s="5"/>
      <c r="O110" s="5"/>
      <c r="P110" s="5"/>
      <c r="Q110" s="5"/>
      <c r="R110" s="5"/>
      <c r="S110" s="5"/>
      <c r="T110" s="5"/>
      <c r="U110" s="5"/>
      <c r="V110" s="5"/>
      <c r="W110" s="5"/>
    </row>
    <row r="111" spans="3:23">
      <c r="C111" s="5"/>
      <c r="D111" s="5"/>
      <c r="E111" s="5"/>
      <c r="F111" s="5"/>
      <c r="G111" s="5"/>
      <c r="H111" s="5"/>
      <c r="I111" s="5"/>
      <c r="J111" s="5"/>
      <c r="K111" s="5"/>
      <c r="L111" s="5"/>
      <c r="M111" s="5"/>
      <c r="N111" s="5"/>
      <c r="O111" s="5"/>
      <c r="P111" s="5"/>
      <c r="Q111" s="5"/>
      <c r="R111" s="5"/>
      <c r="S111" s="5"/>
      <c r="T111" s="5"/>
      <c r="U111" s="5"/>
      <c r="V111" s="5"/>
      <c r="W111" s="5"/>
    </row>
    <row r="112" spans="3:23">
      <c r="C112" s="5"/>
      <c r="D112" s="5"/>
      <c r="E112" s="5"/>
      <c r="F112" s="5"/>
      <c r="G112" s="5"/>
      <c r="H112" s="5"/>
      <c r="I112" s="5"/>
      <c r="J112" s="5"/>
      <c r="K112" s="5"/>
      <c r="L112" s="5"/>
      <c r="M112" s="5"/>
      <c r="N112" s="5"/>
      <c r="O112" s="5"/>
      <c r="P112" s="5"/>
      <c r="Q112" s="5"/>
      <c r="R112" s="5"/>
      <c r="S112" s="5"/>
      <c r="T112" s="5"/>
      <c r="U112" s="5"/>
      <c r="V112" s="5"/>
      <c r="W112" s="5"/>
    </row>
    <row r="113" spans="3:23">
      <c r="C113" s="5"/>
      <c r="D113" s="5"/>
      <c r="E113" s="5"/>
      <c r="F113" s="5"/>
      <c r="G113" s="5"/>
      <c r="H113" s="5"/>
      <c r="I113" s="5"/>
      <c r="J113" s="5"/>
      <c r="K113" s="5"/>
      <c r="L113" s="5"/>
      <c r="M113" s="5"/>
      <c r="N113" s="5"/>
      <c r="O113" s="5"/>
      <c r="P113" s="5"/>
      <c r="Q113" s="5"/>
      <c r="R113" s="5"/>
      <c r="S113" s="5"/>
      <c r="T113" s="5"/>
      <c r="U113" s="5"/>
      <c r="V113" s="5"/>
      <c r="W113" s="5"/>
    </row>
    <row r="114" spans="3:23">
      <c r="C114" s="5"/>
      <c r="D114" s="5"/>
      <c r="E114" s="5"/>
      <c r="F114" s="5"/>
      <c r="G114" s="5"/>
      <c r="H114" s="5"/>
      <c r="I114" s="5"/>
      <c r="J114" s="5"/>
      <c r="K114" s="5"/>
      <c r="L114" s="5"/>
      <c r="M114" s="5"/>
      <c r="N114" s="5"/>
      <c r="O114" s="5"/>
      <c r="P114" s="5"/>
      <c r="Q114" s="5"/>
      <c r="R114" s="5"/>
      <c r="S114" s="5"/>
      <c r="T114" s="5"/>
      <c r="U114" s="5"/>
      <c r="V114" s="5"/>
      <c r="W114" s="5"/>
    </row>
    <row r="115" spans="3:23">
      <c r="C115" s="5"/>
      <c r="D115" s="5"/>
      <c r="E115" s="5"/>
      <c r="F115" s="5"/>
      <c r="G115" s="5"/>
      <c r="H115" s="5"/>
      <c r="I115" s="5"/>
      <c r="J115" s="5"/>
      <c r="K115" s="5"/>
      <c r="L115" s="5"/>
      <c r="M115" s="5"/>
      <c r="N115" s="5"/>
      <c r="O115" s="5"/>
      <c r="P115" s="5"/>
      <c r="Q115" s="5"/>
      <c r="R115" s="5"/>
      <c r="S115" s="5"/>
      <c r="T115" s="5"/>
      <c r="U115" s="5"/>
      <c r="V115" s="5"/>
      <c r="W115" s="5"/>
    </row>
    <row r="116" spans="3:23">
      <c r="C116" s="5"/>
      <c r="D116" s="5"/>
      <c r="E116" s="5"/>
      <c r="F116" s="5"/>
      <c r="G116" s="5"/>
      <c r="H116" s="5"/>
      <c r="I116" s="5"/>
      <c r="J116" s="5"/>
      <c r="K116" s="5"/>
      <c r="L116" s="5"/>
      <c r="M116" s="5"/>
      <c r="N116" s="5"/>
      <c r="O116" s="5"/>
      <c r="P116" s="5"/>
      <c r="Q116" s="5"/>
      <c r="R116" s="5"/>
      <c r="S116" s="5"/>
      <c r="T116" s="5"/>
      <c r="U116" s="5"/>
      <c r="V116" s="5"/>
      <c r="W116" s="5"/>
    </row>
    <row r="117" spans="3:23">
      <c r="C117" s="5"/>
      <c r="D117" s="5"/>
      <c r="E117" s="5"/>
      <c r="F117" s="5"/>
      <c r="G117" s="5"/>
      <c r="H117" s="5"/>
      <c r="I117" s="5"/>
      <c r="J117" s="5"/>
      <c r="K117" s="5"/>
      <c r="L117" s="5"/>
      <c r="M117" s="5"/>
      <c r="N117" s="5"/>
      <c r="O117" s="5"/>
      <c r="P117" s="5"/>
      <c r="Q117" s="5"/>
      <c r="R117" s="5"/>
      <c r="S117" s="5"/>
      <c r="T117" s="5"/>
      <c r="U117" s="5"/>
      <c r="V117" s="5"/>
      <c r="W117" s="5"/>
    </row>
    <row r="118" spans="3:23">
      <c r="C118" s="5"/>
      <c r="D118" s="5"/>
      <c r="E118" s="5"/>
      <c r="F118" s="5"/>
      <c r="G118" s="5"/>
      <c r="H118" s="5"/>
      <c r="I118" s="5"/>
      <c r="J118" s="5"/>
      <c r="K118" s="5"/>
      <c r="L118" s="5"/>
      <c r="M118" s="5"/>
      <c r="N118" s="5"/>
      <c r="O118" s="5"/>
      <c r="P118" s="5"/>
      <c r="Q118" s="5"/>
      <c r="R118" s="5"/>
      <c r="S118" s="5"/>
      <c r="T118" s="5"/>
      <c r="U118" s="5"/>
      <c r="V118" s="5"/>
      <c r="W118" s="5"/>
    </row>
    <row r="119" spans="3:23">
      <c r="C119" s="5"/>
      <c r="D119" s="5"/>
      <c r="E119" s="5"/>
      <c r="F119" s="5"/>
      <c r="G119" s="5"/>
      <c r="H119" s="5"/>
      <c r="I119" s="5"/>
      <c r="J119" s="5"/>
      <c r="K119" s="5"/>
      <c r="L119" s="5"/>
      <c r="M119" s="5"/>
      <c r="N119" s="5"/>
      <c r="O119" s="5"/>
      <c r="P119" s="5"/>
      <c r="Q119" s="5"/>
      <c r="R119" s="5"/>
      <c r="S119" s="5"/>
      <c r="T119" s="5"/>
      <c r="U119" s="5"/>
      <c r="V119" s="5"/>
      <c r="W119" s="5"/>
    </row>
    <row r="120" spans="3:23">
      <c r="C120" s="5"/>
      <c r="D120" s="5"/>
      <c r="E120" s="5"/>
      <c r="F120" s="5"/>
      <c r="G120" s="5"/>
      <c r="H120" s="5"/>
      <c r="I120" s="5"/>
      <c r="J120" s="5"/>
      <c r="K120" s="5"/>
      <c r="L120" s="5"/>
      <c r="M120" s="5"/>
      <c r="N120" s="5"/>
      <c r="O120" s="5"/>
      <c r="P120" s="5"/>
      <c r="Q120" s="5"/>
      <c r="R120" s="5"/>
      <c r="S120" s="5"/>
      <c r="T120" s="5"/>
      <c r="U120" s="5"/>
      <c r="V120" s="5"/>
      <c r="W120" s="5"/>
    </row>
    <row r="121" spans="3:23">
      <c r="C121" s="5"/>
      <c r="D121" s="5"/>
      <c r="E121" s="5"/>
      <c r="F121" s="5"/>
      <c r="G121" s="5"/>
      <c r="H121" s="5"/>
      <c r="I121" s="5"/>
      <c r="J121" s="5"/>
      <c r="K121" s="5"/>
      <c r="L121" s="5"/>
      <c r="M121" s="5"/>
      <c r="N121" s="5"/>
      <c r="O121" s="5"/>
      <c r="P121" s="5"/>
      <c r="Q121" s="5"/>
      <c r="R121" s="5"/>
      <c r="S121" s="5"/>
      <c r="T121" s="5"/>
      <c r="U121" s="5"/>
      <c r="V121" s="5"/>
      <c r="W121" s="5"/>
    </row>
    <row r="122" spans="3:23">
      <c r="C122" s="5"/>
      <c r="D122" s="5"/>
      <c r="E122" s="5"/>
      <c r="F122" s="5"/>
      <c r="G122" s="5"/>
      <c r="H122" s="5"/>
      <c r="I122" s="5"/>
      <c r="J122" s="5"/>
      <c r="K122" s="5"/>
      <c r="L122" s="5"/>
      <c r="M122" s="5"/>
      <c r="N122" s="5"/>
      <c r="O122" s="5"/>
      <c r="P122" s="5"/>
      <c r="Q122" s="5"/>
      <c r="R122" s="5"/>
      <c r="S122" s="5"/>
      <c r="T122" s="5"/>
      <c r="U122" s="5"/>
      <c r="V122" s="5"/>
      <c r="W122" s="5"/>
    </row>
    <row r="123" spans="3:23">
      <c r="C123" s="5"/>
      <c r="D123" s="5"/>
      <c r="E123" s="5"/>
      <c r="F123" s="5"/>
      <c r="G123" s="5"/>
      <c r="H123" s="5"/>
      <c r="I123" s="5"/>
      <c r="J123" s="5"/>
      <c r="K123" s="5"/>
      <c r="L123" s="5"/>
      <c r="M123" s="5"/>
      <c r="N123" s="5"/>
      <c r="O123" s="5"/>
      <c r="P123" s="5"/>
      <c r="Q123" s="5"/>
      <c r="R123" s="5"/>
      <c r="S123" s="5"/>
      <c r="T123" s="5"/>
      <c r="U123" s="5"/>
      <c r="V123" s="5"/>
      <c r="W123" s="5"/>
    </row>
    <row r="124" spans="3:23">
      <c r="C124" s="5"/>
      <c r="D124" s="5"/>
      <c r="E124" s="5"/>
      <c r="F124" s="5"/>
      <c r="G124" s="5"/>
      <c r="H124" s="5"/>
      <c r="I124" s="5"/>
      <c r="J124" s="5"/>
      <c r="K124" s="5"/>
      <c r="L124" s="5"/>
      <c r="M124" s="5"/>
      <c r="N124" s="5"/>
      <c r="O124" s="5"/>
      <c r="P124" s="5"/>
      <c r="Q124" s="5"/>
      <c r="R124" s="5"/>
      <c r="S124" s="5"/>
      <c r="T124" s="5"/>
      <c r="U124" s="5"/>
      <c r="V124" s="5"/>
      <c r="W124" s="5"/>
    </row>
    <row r="125" spans="3:23">
      <c r="C125" s="5"/>
      <c r="D125" s="5"/>
      <c r="E125" s="5"/>
      <c r="F125" s="5"/>
      <c r="G125" s="5"/>
      <c r="H125" s="5"/>
      <c r="I125" s="5"/>
      <c r="J125" s="5"/>
      <c r="K125" s="5"/>
      <c r="L125" s="5"/>
      <c r="M125" s="5"/>
      <c r="N125" s="5"/>
      <c r="O125" s="5"/>
      <c r="P125" s="5"/>
      <c r="Q125" s="5"/>
      <c r="R125" s="5"/>
      <c r="S125" s="5"/>
      <c r="T125" s="5"/>
      <c r="U125" s="5"/>
      <c r="V125" s="5"/>
      <c r="W125" s="5"/>
    </row>
    <row r="126" spans="3:23">
      <c r="C126" s="5"/>
      <c r="D126" s="5"/>
      <c r="E126" s="5"/>
      <c r="F126" s="5"/>
      <c r="G126" s="5"/>
      <c r="H126" s="5"/>
      <c r="I126" s="5"/>
      <c r="J126" s="5"/>
      <c r="K126" s="5"/>
      <c r="L126" s="5"/>
      <c r="M126" s="5"/>
      <c r="N126" s="5"/>
      <c r="O126" s="5"/>
      <c r="P126" s="5"/>
      <c r="Q126" s="5"/>
      <c r="R126" s="5"/>
      <c r="S126" s="5"/>
      <c r="T126" s="5"/>
      <c r="U126" s="5"/>
      <c r="V126" s="5"/>
      <c r="W126" s="5"/>
    </row>
    <row r="127" spans="3:23">
      <c r="C127" s="5"/>
      <c r="D127" s="5"/>
      <c r="E127" s="5"/>
      <c r="F127" s="5"/>
      <c r="G127" s="5"/>
      <c r="H127" s="5"/>
      <c r="I127" s="5"/>
      <c r="J127" s="5"/>
      <c r="K127" s="5"/>
      <c r="L127" s="5"/>
      <c r="M127" s="5"/>
      <c r="N127" s="5"/>
      <c r="O127" s="5"/>
      <c r="P127" s="5"/>
      <c r="Q127" s="5"/>
      <c r="R127" s="5"/>
      <c r="S127" s="5"/>
      <c r="T127" s="5"/>
      <c r="U127" s="5"/>
      <c r="V127" s="5"/>
      <c r="W127" s="5"/>
    </row>
    <row r="128" spans="3:23">
      <c r="C128" s="5"/>
      <c r="D128" s="5"/>
      <c r="E128" s="5"/>
      <c r="F128" s="5"/>
      <c r="G128" s="5"/>
      <c r="H128" s="5"/>
      <c r="I128" s="5"/>
      <c r="J128" s="5"/>
      <c r="K128" s="5"/>
      <c r="L128" s="5"/>
      <c r="M128" s="5"/>
      <c r="N128" s="5"/>
      <c r="O128" s="5"/>
      <c r="P128" s="5"/>
      <c r="Q128" s="5"/>
      <c r="R128" s="5"/>
      <c r="S128" s="5"/>
      <c r="T128" s="5"/>
      <c r="U128" s="5"/>
      <c r="V128" s="5"/>
      <c r="W128" s="5"/>
    </row>
    <row r="129" spans="3:23">
      <c r="C129" s="5"/>
      <c r="D129" s="5"/>
      <c r="E129" s="5"/>
      <c r="F129" s="5"/>
      <c r="G129" s="5"/>
      <c r="H129" s="5"/>
      <c r="I129" s="5"/>
      <c r="J129" s="5"/>
      <c r="K129" s="5"/>
      <c r="L129" s="5"/>
      <c r="M129" s="5"/>
      <c r="N129" s="5"/>
      <c r="O129" s="5"/>
      <c r="P129" s="5"/>
      <c r="Q129" s="5"/>
      <c r="R129" s="5"/>
      <c r="S129" s="5"/>
      <c r="T129" s="5"/>
      <c r="U129" s="5"/>
      <c r="V129" s="5"/>
      <c r="W129" s="5"/>
    </row>
    <row r="130" spans="3:23">
      <c r="C130" s="5"/>
      <c r="D130" s="5"/>
      <c r="E130" s="5"/>
      <c r="F130" s="5"/>
      <c r="G130" s="5"/>
      <c r="H130" s="5"/>
      <c r="I130" s="5"/>
      <c r="J130" s="5"/>
      <c r="K130" s="5"/>
      <c r="L130" s="5"/>
      <c r="M130" s="5"/>
      <c r="N130" s="5"/>
      <c r="O130" s="5"/>
      <c r="P130" s="5"/>
      <c r="Q130" s="5"/>
      <c r="R130" s="5"/>
      <c r="S130" s="5"/>
      <c r="T130" s="5"/>
      <c r="U130" s="5"/>
      <c r="V130" s="5"/>
      <c r="W130" s="5"/>
    </row>
    <row r="131" spans="3:23">
      <c r="C131" s="5"/>
      <c r="D131" s="5"/>
      <c r="E131" s="5"/>
      <c r="F131" s="5"/>
      <c r="G131" s="5"/>
      <c r="H131" s="5"/>
      <c r="I131" s="5"/>
      <c r="J131" s="5"/>
      <c r="K131" s="5"/>
      <c r="L131" s="5"/>
      <c r="M131" s="5"/>
      <c r="N131" s="5"/>
      <c r="O131" s="5"/>
      <c r="P131" s="5"/>
      <c r="Q131" s="5"/>
      <c r="R131" s="5"/>
      <c r="S131" s="5"/>
      <c r="T131" s="5"/>
      <c r="U131" s="5"/>
      <c r="V131" s="5"/>
      <c r="W131" s="5"/>
    </row>
    <row r="132" spans="3:23">
      <c r="C132" s="5"/>
      <c r="D132" s="5"/>
      <c r="E132" s="5"/>
      <c r="F132" s="5"/>
      <c r="G132" s="5"/>
      <c r="H132" s="5"/>
      <c r="I132" s="5"/>
      <c r="J132" s="5"/>
      <c r="K132" s="5"/>
      <c r="L132" s="5"/>
      <c r="M132" s="5"/>
      <c r="N132" s="5"/>
      <c r="O132" s="5"/>
      <c r="P132" s="5"/>
      <c r="Q132" s="5"/>
      <c r="R132" s="5"/>
      <c r="S132" s="5"/>
      <c r="T132" s="5"/>
      <c r="U132" s="5"/>
      <c r="V132" s="5"/>
      <c r="W132" s="5"/>
    </row>
    <row r="133" spans="3:23">
      <c r="C133" s="5"/>
      <c r="D133" s="5"/>
      <c r="E133" s="5"/>
      <c r="F133" s="5"/>
      <c r="G133" s="5"/>
      <c r="H133" s="5"/>
      <c r="I133" s="5"/>
      <c r="J133" s="5"/>
      <c r="K133" s="5"/>
      <c r="L133" s="5"/>
      <c r="M133" s="5"/>
      <c r="N133" s="5"/>
      <c r="O133" s="5"/>
      <c r="P133" s="5"/>
      <c r="Q133" s="5"/>
      <c r="R133" s="5"/>
      <c r="S133" s="5"/>
      <c r="T133" s="5"/>
      <c r="U133" s="5"/>
      <c r="V133" s="5"/>
      <c r="W133" s="5"/>
    </row>
    <row r="134" spans="3:23">
      <c r="C134" s="5"/>
      <c r="D134" s="5"/>
      <c r="E134" s="5"/>
      <c r="F134" s="5"/>
      <c r="G134" s="5"/>
      <c r="H134" s="5"/>
      <c r="I134" s="5"/>
      <c r="J134" s="5"/>
      <c r="K134" s="5"/>
      <c r="L134" s="5"/>
      <c r="M134" s="5"/>
      <c r="N134" s="5"/>
      <c r="O134" s="5"/>
      <c r="P134" s="5"/>
      <c r="Q134" s="5"/>
      <c r="R134" s="5"/>
      <c r="S134" s="5"/>
      <c r="T134" s="5"/>
      <c r="U134" s="5"/>
      <c r="V134" s="5"/>
      <c r="W134" s="5"/>
    </row>
    <row r="135" spans="3:23">
      <c r="C135" s="5"/>
      <c r="D135" s="5"/>
      <c r="E135" s="5"/>
      <c r="F135" s="5"/>
      <c r="G135" s="5"/>
      <c r="H135" s="5"/>
      <c r="I135" s="5"/>
      <c r="J135" s="5"/>
      <c r="K135" s="5"/>
      <c r="L135" s="5"/>
      <c r="M135" s="5"/>
      <c r="N135" s="5"/>
      <c r="O135" s="5"/>
      <c r="P135" s="5"/>
      <c r="Q135" s="5"/>
      <c r="R135" s="5"/>
      <c r="S135" s="5"/>
      <c r="T135" s="5"/>
      <c r="U135" s="5"/>
      <c r="V135" s="5"/>
      <c r="W135" s="5"/>
    </row>
    <row r="136" spans="3:23">
      <c r="C136" s="5"/>
      <c r="D136" s="5"/>
      <c r="E136" s="5"/>
      <c r="F136" s="5"/>
      <c r="G136" s="5"/>
      <c r="H136" s="5"/>
      <c r="I136" s="5"/>
      <c r="J136" s="5"/>
      <c r="K136" s="5"/>
      <c r="L136" s="5"/>
      <c r="M136" s="5"/>
      <c r="N136" s="5"/>
      <c r="O136" s="5"/>
      <c r="P136" s="5"/>
      <c r="Q136" s="5"/>
      <c r="R136" s="5"/>
      <c r="S136" s="5"/>
      <c r="T136" s="5"/>
      <c r="U136" s="5"/>
      <c r="V136" s="5"/>
      <c r="W136" s="5"/>
    </row>
    <row r="137" spans="3:23">
      <c r="C137" s="5"/>
      <c r="D137" s="5"/>
      <c r="E137" s="5"/>
      <c r="F137" s="5"/>
      <c r="G137" s="5"/>
      <c r="H137" s="5"/>
      <c r="I137" s="5"/>
      <c r="J137" s="5"/>
      <c r="K137" s="5"/>
      <c r="L137" s="5"/>
      <c r="M137" s="5"/>
      <c r="N137" s="5"/>
      <c r="O137" s="5"/>
      <c r="P137" s="5"/>
      <c r="Q137" s="5"/>
      <c r="R137" s="5"/>
      <c r="S137" s="5"/>
      <c r="T137" s="5"/>
      <c r="U137" s="5"/>
      <c r="V137" s="5"/>
      <c r="W137" s="5"/>
    </row>
    <row r="138" spans="3:23">
      <c r="C138" s="5"/>
      <c r="D138" s="5"/>
      <c r="E138" s="5"/>
      <c r="F138" s="5"/>
      <c r="G138" s="5"/>
      <c r="H138" s="5"/>
      <c r="I138" s="5"/>
      <c r="J138" s="5"/>
      <c r="K138" s="5"/>
      <c r="L138" s="5"/>
      <c r="M138" s="5"/>
      <c r="N138" s="5"/>
      <c r="O138" s="5"/>
      <c r="P138" s="5"/>
      <c r="Q138" s="5"/>
      <c r="R138" s="5"/>
      <c r="S138" s="5"/>
      <c r="T138" s="5"/>
      <c r="U138" s="5"/>
      <c r="V138" s="5"/>
      <c r="W138" s="5"/>
    </row>
    <row r="139" spans="3:23">
      <c r="C139" s="5"/>
      <c r="D139" s="5"/>
      <c r="E139" s="5"/>
      <c r="F139" s="5"/>
      <c r="G139" s="5"/>
      <c r="H139" s="5"/>
      <c r="I139" s="5"/>
      <c r="J139" s="5"/>
      <c r="K139" s="5"/>
      <c r="L139" s="5"/>
      <c r="M139" s="5"/>
      <c r="N139" s="5"/>
      <c r="O139" s="5"/>
      <c r="P139" s="5"/>
      <c r="Q139" s="5"/>
      <c r="R139" s="5"/>
      <c r="S139" s="5"/>
      <c r="T139" s="5"/>
      <c r="U139" s="5"/>
      <c r="V139" s="5"/>
      <c r="W139" s="5"/>
    </row>
    <row r="140" spans="3:23">
      <c r="C140" s="5"/>
      <c r="D140" s="5"/>
      <c r="E140" s="5"/>
      <c r="F140" s="5"/>
      <c r="G140" s="5"/>
      <c r="H140" s="5"/>
      <c r="I140" s="5"/>
      <c r="J140" s="5"/>
      <c r="K140" s="5"/>
      <c r="L140" s="5"/>
      <c r="M140" s="5"/>
      <c r="N140" s="5"/>
      <c r="O140" s="5"/>
      <c r="P140" s="5"/>
      <c r="Q140" s="5"/>
      <c r="R140" s="5"/>
      <c r="S140" s="5"/>
      <c r="T140" s="5"/>
      <c r="U140" s="5"/>
      <c r="V140" s="5"/>
      <c r="W140" s="5"/>
    </row>
    <row r="141" spans="3:23">
      <c r="C141" s="5"/>
      <c r="D141" s="5"/>
      <c r="E141" s="5"/>
      <c r="F141" s="5"/>
      <c r="G141" s="5"/>
      <c r="H141" s="5"/>
      <c r="I141" s="5"/>
      <c r="J141" s="5"/>
      <c r="K141" s="5"/>
      <c r="L141" s="5"/>
      <c r="M141" s="5"/>
      <c r="N141" s="5"/>
      <c r="O141" s="5"/>
      <c r="P141" s="5"/>
      <c r="Q141" s="5"/>
      <c r="R141" s="5"/>
      <c r="S141" s="5"/>
      <c r="T141" s="5"/>
      <c r="U141" s="5"/>
      <c r="V141" s="5"/>
      <c r="W141" s="5"/>
    </row>
    <row r="142" spans="3:23">
      <c r="C142" s="5"/>
      <c r="D142" s="5"/>
      <c r="E142" s="5"/>
      <c r="F142" s="5"/>
      <c r="G142" s="5"/>
      <c r="H142" s="5"/>
      <c r="I142" s="5"/>
      <c r="J142" s="5"/>
      <c r="K142" s="5"/>
      <c r="L142" s="5"/>
      <c r="M142" s="5"/>
      <c r="N142" s="5"/>
      <c r="O142" s="5"/>
      <c r="P142" s="5"/>
      <c r="Q142" s="5"/>
      <c r="R142" s="5"/>
      <c r="S142" s="5"/>
      <c r="T142" s="5"/>
      <c r="U142" s="5"/>
      <c r="V142" s="5"/>
      <c r="W142" s="5"/>
    </row>
    <row r="143" spans="3:23">
      <c r="C143" s="5"/>
      <c r="D143" s="5"/>
      <c r="E143" s="5"/>
      <c r="F143" s="5"/>
      <c r="G143" s="5"/>
      <c r="H143" s="5"/>
      <c r="I143" s="5"/>
      <c r="J143" s="5"/>
      <c r="K143" s="5"/>
      <c r="L143" s="5"/>
      <c r="M143" s="5"/>
      <c r="N143" s="5"/>
      <c r="O143" s="5"/>
      <c r="P143" s="5"/>
      <c r="Q143" s="5"/>
      <c r="R143" s="5"/>
      <c r="S143" s="5"/>
      <c r="T143" s="5"/>
      <c r="U143" s="5"/>
      <c r="V143" s="5"/>
      <c r="W143" s="5"/>
    </row>
    <row r="144" spans="3:23">
      <c r="C144" s="5"/>
      <c r="D144" s="5"/>
      <c r="E144" s="5"/>
      <c r="F144" s="5"/>
      <c r="G144" s="5"/>
      <c r="H144" s="5"/>
      <c r="I144" s="5"/>
      <c r="J144" s="5"/>
      <c r="K144" s="5"/>
      <c r="L144" s="5"/>
      <c r="M144" s="5"/>
      <c r="N144" s="5"/>
      <c r="O144" s="5"/>
      <c r="P144" s="5"/>
      <c r="Q144" s="5"/>
      <c r="R144" s="5"/>
      <c r="S144" s="5"/>
      <c r="T144" s="5"/>
      <c r="U144" s="5"/>
      <c r="V144" s="5"/>
      <c r="W144" s="5"/>
    </row>
    <row r="145" spans="3:23">
      <c r="C145" s="5"/>
      <c r="D145" s="5"/>
      <c r="E145" s="5"/>
      <c r="F145" s="5"/>
      <c r="G145" s="5"/>
      <c r="H145" s="5"/>
      <c r="I145" s="5"/>
      <c r="J145" s="5"/>
      <c r="K145" s="5"/>
      <c r="L145" s="5"/>
      <c r="M145" s="5"/>
      <c r="N145" s="5"/>
      <c r="O145" s="5"/>
      <c r="P145" s="5"/>
      <c r="Q145" s="5"/>
      <c r="R145" s="5"/>
      <c r="S145" s="5"/>
      <c r="T145" s="5"/>
      <c r="U145" s="5"/>
      <c r="V145" s="5"/>
      <c r="W145" s="5"/>
    </row>
    <row r="146" spans="3:23">
      <c r="C146" s="5"/>
      <c r="D146" s="5"/>
      <c r="E146" s="5"/>
      <c r="F146" s="5"/>
      <c r="G146" s="5"/>
      <c r="H146" s="5"/>
      <c r="I146" s="5"/>
      <c r="J146" s="5"/>
      <c r="K146" s="5"/>
      <c r="L146" s="5"/>
      <c r="M146" s="5"/>
      <c r="N146" s="5"/>
      <c r="O146" s="5"/>
      <c r="P146" s="5"/>
      <c r="Q146" s="5"/>
      <c r="R146" s="5"/>
      <c r="S146" s="5"/>
      <c r="T146" s="5"/>
      <c r="U146" s="5"/>
      <c r="V146" s="5"/>
      <c r="W146" s="5"/>
    </row>
    <row r="147" spans="3:23">
      <c r="C147" s="5"/>
      <c r="D147" s="5"/>
      <c r="E147" s="5"/>
      <c r="F147" s="5"/>
      <c r="G147" s="5"/>
      <c r="H147" s="5"/>
      <c r="I147" s="5"/>
      <c r="J147" s="5"/>
      <c r="K147" s="5"/>
      <c r="L147" s="5"/>
      <c r="M147" s="5"/>
      <c r="N147" s="5"/>
      <c r="O147" s="5"/>
      <c r="P147" s="5"/>
      <c r="Q147" s="5"/>
      <c r="R147" s="5"/>
      <c r="S147" s="5"/>
      <c r="T147" s="5"/>
      <c r="U147" s="5"/>
      <c r="V147" s="5"/>
      <c r="W147" s="5"/>
    </row>
    <row r="148" spans="3:23">
      <c r="C148" s="5"/>
      <c r="D148" s="5"/>
      <c r="E148" s="5"/>
      <c r="F148" s="5"/>
      <c r="G148" s="5"/>
      <c r="H148" s="5"/>
      <c r="I148" s="5"/>
      <c r="J148" s="5"/>
      <c r="K148" s="5"/>
      <c r="L148" s="5"/>
      <c r="M148" s="5"/>
      <c r="N148" s="5"/>
      <c r="O148" s="5"/>
      <c r="P148" s="5"/>
      <c r="Q148" s="5"/>
      <c r="R148" s="5"/>
      <c r="S148" s="5"/>
      <c r="T148" s="5"/>
      <c r="U148" s="5"/>
      <c r="V148" s="5"/>
      <c r="W148" s="5"/>
    </row>
    <row r="149" spans="3:23">
      <c r="C149" s="5"/>
      <c r="D149" s="5"/>
      <c r="E149" s="5"/>
      <c r="F149" s="5"/>
      <c r="G149" s="5"/>
      <c r="H149" s="5"/>
      <c r="I149" s="5"/>
      <c r="J149" s="5"/>
      <c r="K149" s="5"/>
      <c r="L149" s="5"/>
      <c r="M149" s="5"/>
      <c r="N149" s="5"/>
      <c r="O149" s="5"/>
      <c r="P149" s="5"/>
      <c r="Q149" s="5"/>
      <c r="R149" s="5"/>
      <c r="S149" s="5"/>
      <c r="T149" s="5"/>
      <c r="U149" s="5"/>
      <c r="V149" s="5"/>
      <c r="W149" s="5"/>
    </row>
    <row r="150" spans="3:23">
      <c r="C150" s="5"/>
      <c r="D150" s="5"/>
      <c r="E150" s="5"/>
      <c r="F150" s="5"/>
      <c r="G150" s="5"/>
      <c r="H150" s="5"/>
      <c r="I150" s="5"/>
      <c r="J150" s="5"/>
      <c r="K150" s="5"/>
      <c r="L150" s="5"/>
      <c r="M150" s="5"/>
      <c r="N150" s="5"/>
      <c r="O150" s="5"/>
      <c r="P150" s="5"/>
      <c r="Q150" s="5"/>
      <c r="R150" s="5"/>
      <c r="S150" s="5"/>
      <c r="T150" s="5"/>
      <c r="U150" s="5"/>
      <c r="V150" s="5"/>
      <c r="W150" s="5"/>
    </row>
    <row r="151" spans="3:23">
      <c r="C151" s="5"/>
      <c r="D151" s="5"/>
      <c r="E151" s="5"/>
      <c r="F151" s="5"/>
      <c r="G151" s="5"/>
      <c r="H151" s="5"/>
      <c r="I151" s="5"/>
      <c r="J151" s="5"/>
      <c r="K151" s="5"/>
      <c r="L151" s="5"/>
      <c r="M151" s="5"/>
      <c r="N151" s="5"/>
      <c r="O151" s="5"/>
      <c r="P151" s="5"/>
      <c r="Q151" s="5"/>
      <c r="R151" s="5"/>
      <c r="S151" s="5"/>
      <c r="T151" s="5"/>
      <c r="U151" s="5"/>
      <c r="V151" s="5"/>
      <c r="W151" s="5"/>
    </row>
    <row r="152" spans="3:23">
      <c r="C152" s="5"/>
      <c r="D152" s="5"/>
      <c r="E152" s="5"/>
      <c r="F152" s="5"/>
      <c r="G152" s="5"/>
      <c r="H152" s="5"/>
      <c r="I152" s="5"/>
      <c r="J152" s="5"/>
      <c r="K152" s="5"/>
      <c r="L152" s="5"/>
      <c r="M152" s="5"/>
      <c r="N152" s="5"/>
      <c r="O152" s="5"/>
      <c r="P152" s="5"/>
      <c r="Q152" s="5"/>
      <c r="R152" s="5"/>
      <c r="S152" s="5"/>
      <c r="T152" s="5"/>
      <c r="U152" s="5"/>
      <c r="V152" s="5"/>
      <c r="W152" s="5"/>
    </row>
    <row r="153" spans="3:23">
      <c r="C153" s="5"/>
      <c r="D153" s="5"/>
      <c r="E153" s="5"/>
      <c r="F153" s="5"/>
      <c r="G153" s="5"/>
      <c r="H153" s="5"/>
      <c r="I153" s="5"/>
      <c r="J153" s="5"/>
      <c r="K153" s="5"/>
      <c r="L153" s="5"/>
      <c r="M153" s="5"/>
      <c r="N153" s="5"/>
      <c r="O153" s="5"/>
      <c r="P153" s="5"/>
      <c r="Q153" s="5"/>
      <c r="R153" s="5"/>
      <c r="S153" s="5"/>
      <c r="T153" s="5"/>
      <c r="U153" s="5"/>
      <c r="V153" s="5"/>
      <c r="W153" s="5"/>
    </row>
    <row r="154" spans="3:23">
      <c r="C154" s="5"/>
      <c r="D154" s="5"/>
      <c r="E154" s="5"/>
      <c r="F154" s="5"/>
      <c r="G154" s="5"/>
      <c r="H154" s="5"/>
      <c r="I154" s="5"/>
      <c r="J154" s="5"/>
      <c r="K154" s="5"/>
      <c r="L154" s="5"/>
      <c r="M154" s="5"/>
      <c r="N154" s="5"/>
      <c r="O154" s="5"/>
      <c r="P154" s="5"/>
      <c r="Q154" s="5"/>
      <c r="R154" s="5"/>
      <c r="S154" s="5"/>
      <c r="T154" s="5"/>
      <c r="U154" s="5"/>
      <c r="V154" s="5"/>
      <c r="W154" s="5"/>
    </row>
    <row r="155" spans="3:23">
      <c r="C155" s="5"/>
      <c r="D155" s="5"/>
      <c r="E155" s="5"/>
      <c r="F155" s="5"/>
      <c r="G155" s="5"/>
      <c r="H155" s="5"/>
      <c r="I155" s="5"/>
      <c r="J155" s="5"/>
      <c r="K155" s="5"/>
      <c r="L155" s="5"/>
      <c r="M155" s="5"/>
      <c r="N155" s="5"/>
      <c r="O155" s="5"/>
      <c r="P155" s="5"/>
      <c r="Q155" s="5"/>
      <c r="R155" s="5"/>
      <c r="S155" s="5"/>
      <c r="T155" s="5"/>
      <c r="U155" s="5"/>
      <c r="V155" s="5"/>
      <c r="W155" s="5"/>
    </row>
    <row r="156" spans="3:23">
      <c r="C156" s="5"/>
      <c r="D156" s="5"/>
      <c r="E156" s="5"/>
      <c r="F156" s="5"/>
      <c r="G156" s="5"/>
      <c r="H156" s="5"/>
      <c r="I156" s="5"/>
      <c r="J156" s="5"/>
      <c r="K156" s="5"/>
      <c r="L156" s="5"/>
      <c r="M156" s="5"/>
      <c r="N156" s="5"/>
      <c r="O156" s="5"/>
      <c r="P156" s="5"/>
      <c r="Q156" s="5"/>
      <c r="R156" s="5"/>
      <c r="S156" s="5"/>
      <c r="T156" s="5"/>
      <c r="U156" s="5"/>
      <c r="V156" s="5"/>
      <c r="W156" s="5"/>
    </row>
    <row r="157" spans="3:23">
      <c r="C157" s="5"/>
      <c r="D157" s="5"/>
      <c r="E157" s="5"/>
      <c r="F157" s="5"/>
      <c r="G157" s="5"/>
      <c r="H157" s="5"/>
      <c r="I157" s="5"/>
      <c r="J157" s="5"/>
      <c r="K157" s="5"/>
      <c r="L157" s="5"/>
      <c r="M157" s="5"/>
      <c r="N157" s="5"/>
      <c r="O157" s="5"/>
      <c r="P157" s="5"/>
      <c r="Q157" s="5"/>
      <c r="R157" s="5"/>
      <c r="S157" s="5"/>
      <c r="T157" s="5"/>
      <c r="U157" s="5"/>
      <c r="V157" s="5"/>
      <c r="W157" s="5"/>
    </row>
    <row r="158" spans="3:23">
      <c r="C158" s="5"/>
      <c r="D158" s="5"/>
      <c r="E158" s="5"/>
      <c r="F158" s="5"/>
      <c r="G158" s="5"/>
      <c r="H158" s="5"/>
      <c r="I158" s="5"/>
      <c r="J158" s="5"/>
      <c r="K158" s="5"/>
      <c r="L158" s="5"/>
      <c r="M158" s="5"/>
      <c r="N158" s="5"/>
      <c r="O158" s="5"/>
      <c r="P158" s="5"/>
      <c r="Q158" s="5"/>
      <c r="R158" s="5"/>
      <c r="S158" s="5"/>
      <c r="T158" s="5"/>
      <c r="U158" s="5"/>
      <c r="V158" s="5"/>
      <c r="W158" s="5"/>
    </row>
    <row r="159" spans="3:23">
      <c r="C159" s="5"/>
      <c r="D159" s="5"/>
      <c r="E159" s="5"/>
      <c r="F159" s="5"/>
      <c r="G159" s="5"/>
      <c r="H159" s="5"/>
      <c r="I159" s="5"/>
      <c r="J159" s="5"/>
      <c r="K159" s="5"/>
      <c r="L159" s="5"/>
      <c r="M159" s="5"/>
      <c r="N159" s="5"/>
      <c r="O159" s="5"/>
      <c r="P159" s="5"/>
      <c r="Q159" s="5"/>
      <c r="R159" s="5"/>
      <c r="S159" s="5"/>
      <c r="T159" s="5"/>
      <c r="U159" s="5"/>
      <c r="V159" s="5"/>
      <c r="W159" s="5"/>
    </row>
    <row r="160" spans="3:23">
      <c r="C160" s="5"/>
      <c r="D160" s="5"/>
      <c r="E160" s="5"/>
      <c r="F160" s="5"/>
      <c r="G160" s="5"/>
      <c r="H160" s="5"/>
      <c r="I160" s="5"/>
      <c r="J160" s="5"/>
      <c r="K160" s="5"/>
      <c r="L160" s="5"/>
      <c r="M160" s="5"/>
      <c r="N160" s="5"/>
      <c r="O160" s="5"/>
      <c r="P160" s="5"/>
      <c r="Q160" s="5"/>
      <c r="R160" s="5"/>
      <c r="S160" s="5"/>
      <c r="T160" s="5"/>
      <c r="U160" s="5"/>
      <c r="V160" s="5"/>
      <c r="W160" s="5"/>
    </row>
    <row r="161" spans="3:23">
      <c r="C161" s="5"/>
      <c r="D161" s="5"/>
      <c r="E161" s="5"/>
      <c r="F161" s="5"/>
      <c r="G161" s="5"/>
      <c r="H161" s="5"/>
      <c r="I161" s="5"/>
      <c r="J161" s="5"/>
      <c r="K161" s="5"/>
      <c r="L161" s="5"/>
      <c r="M161" s="5"/>
      <c r="N161" s="5"/>
      <c r="O161" s="5"/>
      <c r="P161" s="5"/>
      <c r="Q161" s="5"/>
      <c r="R161" s="5"/>
      <c r="S161" s="5"/>
      <c r="T161" s="5"/>
      <c r="U161" s="5"/>
      <c r="V161" s="5"/>
      <c r="W161" s="5"/>
    </row>
    <row r="162" spans="3:23">
      <c r="C162" s="5"/>
      <c r="D162" s="5"/>
      <c r="E162" s="5"/>
      <c r="F162" s="5"/>
      <c r="G162" s="5"/>
      <c r="H162" s="5"/>
      <c r="I162" s="5"/>
      <c r="J162" s="5"/>
      <c r="K162" s="5"/>
      <c r="L162" s="5"/>
      <c r="M162" s="5"/>
      <c r="N162" s="5"/>
      <c r="O162" s="5"/>
      <c r="P162" s="5"/>
      <c r="Q162" s="5"/>
      <c r="R162" s="5"/>
      <c r="S162" s="5"/>
      <c r="T162" s="5"/>
      <c r="U162" s="5"/>
      <c r="V162" s="5"/>
      <c r="W162" s="5"/>
    </row>
    <row r="163" spans="3:23">
      <c r="C163" s="5"/>
      <c r="D163" s="5"/>
      <c r="E163" s="5"/>
      <c r="F163" s="5"/>
      <c r="G163" s="5"/>
      <c r="H163" s="5"/>
      <c r="I163" s="5"/>
      <c r="J163" s="5"/>
      <c r="K163" s="5"/>
      <c r="L163" s="5"/>
      <c r="M163" s="5"/>
      <c r="N163" s="5"/>
      <c r="O163" s="5"/>
      <c r="P163" s="5"/>
      <c r="Q163" s="5"/>
      <c r="R163" s="5"/>
      <c r="S163" s="5"/>
      <c r="T163" s="5"/>
      <c r="U163" s="5"/>
      <c r="V163" s="5"/>
      <c r="W163" s="5"/>
    </row>
    <row r="164" spans="3:23">
      <c r="C164" s="5"/>
      <c r="D164" s="5"/>
      <c r="E164" s="5"/>
      <c r="F164" s="5"/>
      <c r="G164" s="5"/>
      <c r="H164" s="5"/>
      <c r="I164" s="5"/>
      <c r="J164" s="5"/>
      <c r="K164" s="5"/>
      <c r="L164" s="5"/>
      <c r="M164" s="5"/>
      <c r="N164" s="5"/>
      <c r="O164" s="5"/>
      <c r="P164" s="5"/>
      <c r="Q164" s="5"/>
      <c r="R164" s="5"/>
      <c r="S164" s="5"/>
      <c r="T164" s="5"/>
      <c r="U164" s="5"/>
      <c r="V164" s="5"/>
      <c r="W164" s="5"/>
    </row>
    <row r="165" spans="3:23">
      <c r="C165" s="5"/>
      <c r="D165" s="5"/>
      <c r="E165" s="5"/>
      <c r="F165" s="5"/>
      <c r="G165" s="5"/>
      <c r="H165" s="5"/>
      <c r="I165" s="5"/>
      <c r="J165" s="5"/>
      <c r="K165" s="5"/>
      <c r="L165" s="5"/>
      <c r="M165" s="5"/>
      <c r="N165" s="5"/>
      <c r="O165" s="5"/>
      <c r="P165" s="5"/>
      <c r="Q165" s="5"/>
      <c r="R165" s="5"/>
      <c r="S165" s="5"/>
      <c r="T165" s="5"/>
      <c r="U165" s="5"/>
      <c r="V165" s="5"/>
      <c r="W165" s="5"/>
    </row>
    <row r="166" spans="3:23">
      <c r="C166" s="5"/>
      <c r="D166" s="5"/>
      <c r="E166" s="5"/>
      <c r="F166" s="5"/>
      <c r="G166" s="5"/>
      <c r="H166" s="5"/>
      <c r="I166" s="5"/>
      <c r="J166" s="5"/>
      <c r="K166" s="5"/>
      <c r="L166" s="5"/>
      <c r="M166" s="5"/>
      <c r="N166" s="5"/>
      <c r="O166" s="5"/>
      <c r="P166" s="5"/>
      <c r="Q166" s="5"/>
      <c r="R166" s="5"/>
      <c r="S166" s="5"/>
      <c r="T166" s="5"/>
      <c r="U166" s="5"/>
      <c r="V166" s="5"/>
      <c r="W166" s="5"/>
    </row>
    <row r="167" spans="3:23">
      <c r="C167" s="5"/>
      <c r="D167" s="5"/>
      <c r="E167" s="5"/>
      <c r="F167" s="5"/>
      <c r="G167" s="5"/>
      <c r="H167" s="5"/>
      <c r="I167" s="5"/>
      <c r="J167" s="5"/>
      <c r="K167" s="5"/>
      <c r="L167" s="5"/>
      <c r="M167" s="5"/>
      <c r="N167" s="5"/>
      <c r="O167" s="5"/>
      <c r="P167" s="5"/>
      <c r="Q167" s="5"/>
      <c r="R167" s="5"/>
      <c r="S167" s="5"/>
      <c r="T167" s="5"/>
      <c r="U167" s="5"/>
      <c r="V167" s="5"/>
      <c r="W167" s="5"/>
    </row>
    <row r="168" spans="3:23">
      <c r="C168" s="5"/>
      <c r="D168" s="5"/>
      <c r="E168" s="5"/>
      <c r="F168" s="5"/>
      <c r="G168" s="5"/>
      <c r="H168" s="5"/>
      <c r="I168" s="5"/>
      <c r="J168" s="5"/>
      <c r="K168" s="5"/>
      <c r="L168" s="5"/>
      <c r="M168" s="5"/>
      <c r="N168" s="5"/>
      <c r="O168" s="5"/>
      <c r="P168" s="5"/>
      <c r="Q168" s="5"/>
      <c r="R168" s="5"/>
      <c r="S168" s="5"/>
      <c r="T168" s="5"/>
      <c r="U168" s="5"/>
      <c r="V168" s="5"/>
      <c r="W168" s="5"/>
    </row>
    <row r="169" spans="3:23">
      <c r="C169" s="5"/>
      <c r="D169" s="5"/>
      <c r="E169" s="5"/>
      <c r="F169" s="5"/>
      <c r="G169" s="5"/>
      <c r="H169" s="5"/>
      <c r="I169" s="5"/>
      <c r="J169" s="5"/>
      <c r="K169" s="5"/>
      <c r="L169" s="5"/>
      <c r="M169" s="5"/>
      <c r="N169" s="5"/>
      <c r="O169" s="5"/>
      <c r="P169" s="5"/>
      <c r="Q169" s="5"/>
      <c r="R169" s="5"/>
      <c r="S169" s="5"/>
      <c r="T169" s="5"/>
      <c r="U169" s="5"/>
      <c r="V169" s="5"/>
      <c r="W169" s="5"/>
    </row>
    <row r="170" spans="3:23">
      <c r="C170" s="5"/>
      <c r="D170" s="5"/>
      <c r="E170" s="5"/>
      <c r="F170" s="5"/>
      <c r="G170" s="5"/>
      <c r="H170" s="5"/>
      <c r="I170" s="5"/>
      <c r="J170" s="5"/>
      <c r="K170" s="5"/>
      <c r="L170" s="5"/>
      <c r="M170" s="5"/>
      <c r="N170" s="5"/>
      <c r="O170" s="5"/>
      <c r="P170" s="5"/>
      <c r="Q170" s="5"/>
      <c r="R170" s="5"/>
      <c r="S170" s="5"/>
      <c r="T170" s="5"/>
      <c r="U170" s="5"/>
      <c r="V170" s="5"/>
      <c r="W170" s="5"/>
    </row>
    <row r="171" spans="3:23">
      <c r="C171" s="5"/>
      <c r="D171" s="5"/>
      <c r="E171" s="5"/>
      <c r="F171" s="5"/>
      <c r="G171" s="5"/>
      <c r="H171" s="5"/>
      <c r="I171" s="5"/>
      <c r="J171" s="5"/>
      <c r="K171" s="5"/>
      <c r="L171" s="5"/>
      <c r="M171" s="5"/>
      <c r="N171" s="5"/>
      <c r="O171" s="5"/>
      <c r="P171" s="5"/>
      <c r="Q171" s="5"/>
      <c r="R171" s="5"/>
      <c r="S171" s="5"/>
      <c r="T171" s="5"/>
      <c r="U171" s="5"/>
      <c r="V171" s="5"/>
      <c r="W171" s="5"/>
    </row>
    <row r="172" spans="3:23">
      <c r="C172" s="5"/>
      <c r="D172" s="5"/>
      <c r="E172" s="5"/>
      <c r="F172" s="5"/>
      <c r="G172" s="5"/>
      <c r="H172" s="5"/>
      <c r="I172" s="5"/>
      <c r="J172" s="5"/>
      <c r="K172" s="5"/>
      <c r="L172" s="5"/>
      <c r="M172" s="5"/>
      <c r="N172" s="5"/>
      <c r="O172" s="5"/>
      <c r="P172" s="5"/>
      <c r="Q172" s="5"/>
      <c r="R172" s="5"/>
      <c r="S172" s="5"/>
      <c r="T172" s="5"/>
      <c r="U172" s="5"/>
      <c r="V172" s="5"/>
      <c r="W172" s="5"/>
    </row>
    <row r="173" spans="3:23">
      <c r="C173" s="5"/>
      <c r="D173" s="5"/>
      <c r="E173" s="5"/>
      <c r="F173" s="5"/>
      <c r="G173" s="5"/>
      <c r="H173" s="5"/>
      <c r="I173" s="5"/>
      <c r="J173" s="5"/>
      <c r="K173" s="5"/>
      <c r="L173" s="5"/>
      <c r="M173" s="5"/>
      <c r="N173" s="5"/>
      <c r="O173" s="5"/>
      <c r="P173" s="5"/>
      <c r="Q173" s="5"/>
      <c r="R173" s="5"/>
      <c r="S173" s="5"/>
      <c r="T173" s="5"/>
      <c r="U173" s="5"/>
      <c r="V173" s="5"/>
      <c r="W173" s="5"/>
    </row>
    <row r="174" spans="3:23">
      <c r="C174" s="5"/>
      <c r="D174" s="5"/>
      <c r="E174" s="5"/>
      <c r="F174" s="5"/>
      <c r="G174" s="5"/>
      <c r="H174" s="5"/>
      <c r="I174" s="5"/>
      <c r="J174" s="5"/>
      <c r="K174" s="5"/>
      <c r="L174" s="5"/>
      <c r="M174" s="5"/>
      <c r="N174" s="5"/>
      <c r="O174" s="5"/>
      <c r="P174" s="5"/>
      <c r="Q174" s="5"/>
      <c r="R174" s="5"/>
      <c r="S174" s="5"/>
      <c r="T174" s="5"/>
      <c r="U174" s="5"/>
      <c r="V174" s="5"/>
      <c r="W174" s="5"/>
    </row>
    <row r="175" spans="3:23">
      <c r="C175" s="5"/>
      <c r="D175" s="5"/>
      <c r="E175" s="5"/>
      <c r="F175" s="5"/>
      <c r="G175" s="5"/>
      <c r="H175" s="5"/>
      <c r="I175" s="5"/>
      <c r="J175" s="5"/>
      <c r="K175" s="5"/>
      <c r="L175" s="5"/>
      <c r="M175" s="5"/>
      <c r="N175" s="5"/>
      <c r="O175" s="5"/>
      <c r="P175" s="5"/>
      <c r="Q175" s="5"/>
      <c r="R175" s="5"/>
      <c r="S175" s="5"/>
      <c r="T175" s="5"/>
      <c r="U175" s="5"/>
      <c r="V175" s="5"/>
      <c r="W175" s="5"/>
    </row>
    <row r="176" spans="3:23">
      <c r="C176" s="5"/>
      <c r="D176" s="5"/>
      <c r="E176" s="5"/>
      <c r="F176" s="5"/>
      <c r="G176" s="5"/>
      <c r="H176" s="5"/>
      <c r="I176" s="5"/>
      <c r="J176" s="5"/>
      <c r="K176" s="5"/>
      <c r="L176" s="5"/>
      <c r="M176" s="5"/>
      <c r="N176" s="5"/>
      <c r="O176" s="5"/>
      <c r="P176" s="5"/>
      <c r="Q176" s="5"/>
      <c r="R176" s="5"/>
      <c r="S176" s="5"/>
      <c r="T176" s="5"/>
      <c r="U176" s="5"/>
      <c r="V176" s="5"/>
      <c r="W176" s="5"/>
    </row>
    <row r="177" spans="3:23">
      <c r="C177" s="5"/>
      <c r="D177" s="5"/>
      <c r="E177" s="5"/>
      <c r="F177" s="5"/>
      <c r="G177" s="5"/>
      <c r="H177" s="5"/>
      <c r="I177" s="5"/>
      <c r="J177" s="5"/>
      <c r="K177" s="5"/>
      <c r="L177" s="5"/>
      <c r="M177" s="5"/>
      <c r="N177" s="5"/>
      <c r="O177" s="5"/>
      <c r="P177" s="5"/>
      <c r="Q177" s="5"/>
      <c r="R177" s="5"/>
      <c r="S177" s="5"/>
      <c r="T177" s="5"/>
      <c r="U177" s="5"/>
      <c r="V177" s="5"/>
      <c r="W177" s="5"/>
    </row>
    <row r="178" spans="3:23">
      <c r="C178" s="5"/>
      <c r="D178" s="5"/>
      <c r="E178" s="5"/>
      <c r="F178" s="5"/>
      <c r="G178" s="5"/>
      <c r="H178" s="5"/>
      <c r="I178" s="5"/>
      <c r="J178" s="5"/>
      <c r="K178" s="5"/>
      <c r="L178" s="5"/>
      <c r="M178" s="5"/>
      <c r="N178" s="5"/>
      <c r="O178" s="5"/>
      <c r="P178" s="5"/>
      <c r="Q178" s="5"/>
      <c r="R178" s="5"/>
      <c r="S178" s="5"/>
      <c r="T178" s="5"/>
      <c r="U178" s="5"/>
      <c r="V178" s="5"/>
      <c r="W178" s="5"/>
    </row>
    <row r="179" spans="3:23">
      <c r="C179" s="5"/>
      <c r="D179" s="5"/>
      <c r="E179" s="5"/>
      <c r="F179" s="5"/>
      <c r="G179" s="5"/>
      <c r="H179" s="5"/>
      <c r="I179" s="5"/>
      <c r="J179" s="5"/>
      <c r="K179" s="5"/>
      <c r="L179" s="5"/>
      <c r="M179" s="5"/>
      <c r="N179" s="5"/>
      <c r="O179" s="5"/>
      <c r="P179" s="5"/>
      <c r="Q179" s="5"/>
      <c r="R179" s="5"/>
      <c r="S179" s="5"/>
      <c r="T179" s="5"/>
      <c r="U179" s="5"/>
      <c r="V179" s="5"/>
      <c r="W179" s="5"/>
    </row>
    <row r="180" spans="3:23">
      <c r="C180" s="5"/>
      <c r="D180" s="5"/>
      <c r="E180" s="5"/>
      <c r="F180" s="5"/>
      <c r="G180" s="5"/>
      <c r="H180" s="5"/>
      <c r="I180" s="5"/>
      <c r="J180" s="5"/>
      <c r="K180" s="5"/>
      <c r="L180" s="5"/>
      <c r="M180" s="5"/>
      <c r="N180" s="5"/>
      <c r="O180" s="5"/>
      <c r="P180" s="5"/>
      <c r="Q180" s="5"/>
      <c r="R180" s="5"/>
      <c r="S180" s="5"/>
      <c r="T180" s="5"/>
      <c r="U180" s="5"/>
      <c r="V180" s="5"/>
      <c r="W180" s="5"/>
    </row>
    <row r="181" spans="3:23">
      <c r="C181" s="5"/>
      <c r="D181" s="5"/>
      <c r="E181" s="5"/>
      <c r="F181" s="5"/>
      <c r="G181" s="5"/>
      <c r="H181" s="5"/>
      <c r="I181" s="5"/>
      <c r="J181" s="5"/>
      <c r="K181" s="5"/>
      <c r="L181" s="5"/>
      <c r="M181" s="5"/>
      <c r="N181" s="5"/>
      <c r="O181" s="5"/>
      <c r="P181" s="5"/>
      <c r="Q181" s="5"/>
      <c r="R181" s="5"/>
      <c r="S181" s="5"/>
      <c r="T181" s="5"/>
      <c r="U181" s="5"/>
      <c r="V181" s="5"/>
      <c r="W181" s="5"/>
    </row>
    <row r="182" spans="3:23">
      <c r="C182" s="5"/>
      <c r="D182" s="5"/>
      <c r="E182" s="5"/>
      <c r="F182" s="5"/>
      <c r="G182" s="5"/>
      <c r="H182" s="5"/>
      <c r="I182" s="5"/>
      <c r="J182" s="5"/>
      <c r="K182" s="5"/>
      <c r="L182" s="5"/>
      <c r="M182" s="5"/>
      <c r="N182" s="5"/>
      <c r="O182" s="5"/>
      <c r="P182" s="5"/>
      <c r="Q182" s="5"/>
      <c r="R182" s="5"/>
      <c r="S182" s="5"/>
      <c r="T182" s="5"/>
      <c r="U182" s="5"/>
      <c r="V182" s="5"/>
      <c r="W182" s="5"/>
    </row>
    <row r="183" spans="3:23">
      <c r="C183" s="5"/>
      <c r="D183" s="5"/>
      <c r="E183" s="5"/>
      <c r="F183" s="5"/>
      <c r="G183" s="5"/>
      <c r="H183" s="5"/>
      <c r="I183" s="5"/>
      <c r="J183" s="5"/>
      <c r="K183" s="5"/>
      <c r="L183" s="5"/>
      <c r="M183" s="5"/>
      <c r="N183" s="5"/>
      <c r="O183" s="5"/>
      <c r="P183" s="5"/>
      <c r="Q183" s="5"/>
      <c r="R183" s="5"/>
      <c r="S183" s="5"/>
      <c r="T183" s="5"/>
      <c r="U183" s="5"/>
      <c r="V183" s="5"/>
      <c r="W183" s="5"/>
    </row>
    <row r="184" spans="3:23">
      <c r="C184" s="5"/>
      <c r="D184" s="5"/>
      <c r="E184" s="5"/>
      <c r="F184" s="5"/>
      <c r="G184" s="5"/>
      <c r="H184" s="5"/>
      <c r="I184" s="5"/>
      <c r="J184" s="5"/>
      <c r="K184" s="5"/>
      <c r="L184" s="5"/>
      <c r="M184" s="5"/>
      <c r="N184" s="5"/>
      <c r="O184" s="5"/>
      <c r="P184" s="5"/>
      <c r="Q184" s="5"/>
      <c r="R184" s="5"/>
      <c r="S184" s="5"/>
      <c r="T184" s="5"/>
      <c r="U184" s="5"/>
      <c r="V184" s="5"/>
      <c r="W184" s="5"/>
    </row>
    <row r="185" spans="3:23">
      <c r="C185" s="5"/>
      <c r="D185" s="5"/>
      <c r="E185" s="5"/>
      <c r="F185" s="5"/>
      <c r="G185" s="5"/>
      <c r="H185" s="5"/>
      <c r="I185" s="5"/>
      <c r="J185" s="5"/>
      <c r="K185" s="5"/>
      <c r="L185" s="5"/>
      <c r="M185" s="5"/>
      <c r="N185" s="5"/>
      <c r="O185" s="5"/>
      <c r="P185" s="5"/>
      <c r="Q185" s="5"/>
      <c r="R185" s="5"/>
      <c r="S185" s="5"/>
      <c r="T185" s="5"/>
      <c r="U185" s="5"/>
      <c r="V185" s="5"/>
      <c r="W185" s="5"/>
    </row>
    <row r="186" spans="3:23">
      <c r="C186" s="5"/>
      <c r="D186" s="5"/>
      <c r="E186" s="5"/>
      <c r="F186" s="5"/>
      <c r="G186" s="5"/>
      <c r="H186" s="5"/>
      <c r="I186" s="5"/>
      <c r="J186" s="5"/>
      <c r="K186" s="5"/>
      <c r="L186" s="5"/>
      <c r="M186" s="5"/>
      <c r="N186" s="5"/>
      <c r="O186" s="5"/>
      <c r="P186" s="5"/>
      <c r="Q186" s="5"/>
      <c r="R186" s="5"/>
      <c r="S186" s="5"/>
      <c r="T186" s="5"/>
      <c r="U186" s="5"/>
      <c r="V186" s="5"/>
      <c r="W186" s="5"/>
    </row>
    <row r="187" spans="3:23">
      <c r="C187" s="5"/>
      <c r="D187" s="5"/>
      <c r="E187" s="5"/>
      <c r="F187" s="5"/>
      <c r="G187" s="5"/>
      <c r="H187" s="5"/>
      <c r="I187" s="5"/>
      <c r="J187" s="5"/>
      <c r="K187" s="5"/>
      <c r="L187" s="5"/>
      <c r="M187" s="5"/>
      <c r="N187" s="5"/>
      <c r="O187" s="5"/>
      <c r="P187" s="5"/>
      <c r="Q187" s="5"/>
      <c r="R187" s="5"/>
      <c r="S187" s="5"/>
      <c r="T187" s="5"/>
      <c r="U187" s="5"/>
      <c r="V187" s="5"/>
      <c r="W187" s="5"/>
    </row>
    <row r="188" spans="3:23">
      <c r="C188" s="5"/>
      <c r="D188" s="5"/>
      <c r="E188" s="5"/>
      <c r="F188" s="5"/>
      <c r="G188" s="5"/>
      <c r="H188" s="5"/>
      <c r="I188" s="5"/>
      <c r="J188" s="5"/>
      <c r="K188" s="5"/>
      <c r="L188" s="5"/>
      <c r="M188" s="5"/>
      <c r="N188" s="5"/>
      <c r="O188" s="5"/>
      <c r="P188" s="5"/>
      <c r="Q188" s="5"/>
      <c r="R188" s="5"/>
      <c r="S188" s="5"/>
      <c r="T188" s="5"/>
      <c r="U188" s="5"/>
      <c r="V188" s="5"/>
      <c r="W188" s="5"/>
    </row>
    <row r="189" spans="3:23">
      <c r="C189" s="5"/>
      <c r="D189" s="5"/>
      <c r="E189" s="5"/>
      <c r="F189" s="5"/>
      <c r="G189" s="5"/>
      <c r="H189" s="5"/>
      <c r="I189" s="5"/>
      <c r="J189" s="5"/>
      <c r="K189" s="5"/>
      <c r="L189" s="5"/>
      <c r="M189" s="5"/>
      <c r="N189" s="5"/>
      <c r="O189" s="5"/>
      <c r="P189" s="5"/>
      <c r="Q189" s="5"/>
      <c r="R189" s="5"/>
      <c r="S189" s="5"/>
      <c r="T189" s="5"/>
      <c r="U189" s="5"/>
      <c r="V189" s="5"/>
      <c r="W189" s="5"/>
    </row>
    <row r="190" spans="3:23">
      <c r="C190" s="5"/>
      <c r="D190" s="5"/>
      <c r="E190" s="5"/>
      <c r="F190" s="5"/>
      <c r="G190" s="5"/>
      <c r="H190" s="5"/>
      <c r="I190" s="5"/>
      <c r="J190" s="5"/>
      <c r="K190" s="5"/>
      <c r="L190" s="5"/>
      <c r="M190" s="5"/>
      <c r="N190" s="5"/>
      <c r="O190" s="5"/>
      <c r="P190" s="5"/>
      <c r="Q190" s="5"/>
      <c r="R190" s="5"/>
      <c r="S190" s="5"/>
      <c r="T190" s="5"/>
      <c r="U190" s="5"/>
      <c r="V190" s="5"/>
      <c r="W190" s="5"/>
    </row>
    <row r="191" spans="3:23">
      <c r="C191" s="5"/>
      <c r="D191" s="5"/>
      <c r="E191" s="5"/>
      <c r="F191" s="5"/>
      <c r="G191" s="5"/>
      <c r="H191" s="5"/>
      <c r="I191" s="5"/>
      <c r="J191" s="5"/>
      <c r="K191" s="5"/>
      <c r="L191" s="5"/>
      <c r="M191" s="5"/>
      <c r="N191" s="5"/>
      <c r="O191" s="5"/>
      <c r="P191" s="5"/>
      <c r="Q191" s="5"/>
      <c r="R191" s="5"/>
      <c r="S191" s="5"/>
      <c r="T191" s="5"/>
      <c r="U191" s="5"/>
      <c r="V191" s="5"/>
      <c r="W191" s="5"/>
    </row>
    <row r="192" spans="3:23">
      <c r="C192" s="5"/>
      <c r="D192" s="5"/>
      <c r="E192" s="5"/>
      <c r="F192" s="5"/>
      <c r="G192" s="5"/>
      <c r="H192" s="5"/>
      <c r="I192" s="5"/>
      <c r="J192" s="5"/>
      <c r="K192" s="5"/>
      <c r="L192" s="5"/>
      <c r="M192" s="5"/>
      <c r="N192" s="5"/>
      <c r="O192" s="5"/>
      <c r="P192" s="5"/>
      <c r="Q192" s="5"/>
      <c r="R192" s="5"/>
      <c r="S192" s="5"/>
      <c r="T192" s="5"/>
      <c r="U192" s="5"/>
      <c r="V192" s="5"/>
      <c r="W192" s="5"/>
    </row>
    <row r="193" spans="3:23">
      <c r="C193" s="5"/>
      <c r="D193" s="5"/>
      <c r="E193" s="5"/>
      <c r="F193" s="5"/>
      <c r="G193" s="5"/>
      <c r="H193" s="5"/>
      <c r="I193" s="5"/>
      <c r="J193" s="5"/>
      <c r="K193" s="5"/>
      <c r="L193" s="5"/>
      <c r="M193" s="5"/>
      <c r="N193" s="5"/>
      <c r="O193" s="5"/>
      <c r="P193" s="5"/>
      <c r="Q193" s="5"/>
      <c r="R193" s="5"/>
      <c r="S193" s="5"/>
      <c r="T193" s="5"/>
      <c r="U193" s="5"/>
      <c r="V193" s="5"/>
      <c r="W193" s="5"/>
    </row>
    <row r="194" spans="3:23">
      <c r="C194" s="5"/>
      <c r="D194" s="5"/>
      <c r="E194" s="5"/>
      <c r="F194" s="5"/>
      <c r="G194" s="5"/>
      <c r="H194" s="5"/>
      <c r="I194" s="5"/>
      <c r="J194" s="5"/>
      <c r="K194" s="5"/>
      <c r="L194" s="5"/>
      <c r="M194" s="5"/>
      <c r="N194" s="5"/>
      <c r="O194" s="5"/>
      <c r="P194" s="5"/>
      <c r="Q194" s="5"/>
      <c r="R194" s="5"/>
      <c r="S194" s="5"/>
      <c r="T194" s="5"/>
      <c r="U194" s="5"/>
      <c r="V194" s="5"/>
      <c r="W194" s="5"/>
    </row>
    <row r="195" spans="3:23">
      <c r="C195" s="5"/>
      <c r="D195" s="5"/>
      <c r="E195" s="5"/>
      <c r="F195" s="5"/>
      <c r="G195" s="5"/>
      <c r="H195" s="5"/>
      <c r="I195" s="5"/>
      <c r="J195" s="5"/>
      <c r="K195" s="5"/>
      <c r="L195" s="5"/>
      <c r="M195" s="5"/>
      <c r="N195" s="5"/>
      <c r="O195" s="5"/>
      <c r="P195" s="5"/>
      <c r="Q195" s="5"/>
      <c r="R195" s="5"/>
      <c r="S195" s="5"/>
      <c r="T195" s="5"/>
      <c r="U195" s="5"/>
      <c r="V195" s="5"/>
      <c r="W195" s="5"/>
    </row>
    <row r="196" spans="3:23">
      <c r="C196" s="5"/>
      <c r="D196" s="5"/>
      <c r="E196" s="5"/>
      <c r="F196" s="5"/>
      <c r="G196" s="5"/>
      <c r="H196" s="5"/>
      <c r="I196" s="5"/>
      <c r="J196" s="5"/>
      <c r="K196" s="5"/>
      <c r="L196" s="5"/>
      <c r="M196" s="5"/>
      <c r="N196" s="5"/>
      <c r="O196" s="5"/>
      <c r="P196" s="5"/>
      <c r="Q196" s="5"/>
      <c r="R196" s="5"/>
      <c r="S196" s="5"/>
      <c r="T196" s="5"/>
      <c r="U196" s="5"/>
      <c r="V196" s="5"/>
      <c r="W196" s="5"/>
    </row>
    <row r="197" spans="3:23">
      <c r="C197" s="5"/>
      <c r="D197" s="5"/>
      <c r="E197" s="5"/>
      <c r="F197" s="5"/>
      <c r="G197" s="5"/>
      <c r="H197" s="5"/>
      <c r="I197" s="5"/>
      <c r="J197" s="5"/>
      <c r="K197" s="5"/>
      <c r="L197" s="5"/>
      <c r="M197" s="5"/>
      <c r="N197" s="5"/>
      <c r="O197" s="5"/>
      <c r="P197" s="5"/>
      <c r="Q197" s="5"/>
      <c r="R197" s="5"/>
      <c r="S197" s="5"/>
      <c r="T197" s="5"/>
      <c r="U197" s="5"/>
      <c r="V197" s="5"/>
      <c r="W197" s="5"/>
    </row>
  </sheetData>
  <sheetProtection sheet="1" objects="1" scenarios="1"/>
  <mergeCells count="19">
    <mergeCell ref="D41:G41"/>
    <mergeCell ref="C17:H18"/>
    <mergeCell ref="D56:D57"/>
    <mergeCell ref="E56:H56"/>
    <mergeCell ref="D42:G42"/>
    <mergeCell ref="D44:D45"/>
    <mergeCell ref="D52:G52"/>
    <mergeCell ref="D53:G53"/>
    <mergeCell ref="D35:F35"/>
    <mergeCell ref="D27:F27"/>
    <mergeCell ref="C6:H6"/>
    <mergeCell ref="C7:H7"/>
    <mergeCell ref="C4:H4"/>
    <mergeCell ref="C5:H5"/>
    <mergeCell ref="D24:F24"/>
    <mergeCell ref="C15:H15"/>
    <mergeCell ref="D9:F9"/>
    <mergeCell ref="D21:F21"/>
    <mergeCell ref="C16:H16"/>
  </mergeCells>
  <phoneticPr fontId="0" type="noConversion"/>
  <conditionalFormatting sqref="E58:H71">
    <cfRule type="cellIs" dxfId="0" priority="1" stopIfTrue="1" operator="greaterThan">
      <formula>0.1</formula>
    </cfRule>
  </conditionalFormatting>
  <dataValidations count="7">
    <dataValidation type="decimal" allowBlank="1" showErrorMessage="1" error="The number entered must be between 0 and 24 hours per day" sqref="E30">
      <formula1>0</formula1>
      <formula2>24</formula2>
    </dataValidation>
    <dataValidation type="whole" allowBlank="1" showErrorMessage="1" error="The number entered must be between 0 and 7 days per week" sqref="E31">
      <formula1>0</formula1>
      <formula2>7</formula2>
    </dataValidation>
    <dataValidation type="whole" allowBlank="1" showErrorMessage="1" error="The number entered must be between 0 and 52 weeks per year" sqref="E32:E34">
      <formula1>0</formula1>
      <formula2>52</formula2>
    </dataValidation>
    <dataValidation allowBlank="1" showErrorMessage="1" error="The number entered must be between 0 and 52 weeks per year" sqref="E39:E40"/>
    <dataValidation type="list" allowBlank="1" showInputMessage="1" showErrorMessage="1" sqref="E12">
      <formula1>MachineType</formula1>
    </dataValidation>
    <dataValidation type="custom" errorStyle="information" allowBlank="1" showInputMessage="1" showErrorMessage="1" error="Please select items from the above list of &quot;Identify emission control installed&quot;" sqref="E29">
      <formula1>INDIRECT("'Calculations'!C170")&gt;1</formula1>
    </dataValidation>
    <dataValidation allowBlank="1" showInputMessage="1" showErrorMessage="1" promptTitle="Instruction" prompt="After entering data in this cell, select the unit from the drop down menu at the right hand side" sqref="E11 E36:E38"/>
  </dataValidations>
  <pageMargins left="0.7" right="0.7" top="0.75" bottom="0.75" header="0.3" footer="0.3"/>
  <pageSetup orientation="portrait" r:id="rId1"/>
  <cellWatches>
    <cellWatch r="F63"/>
  </cellWatches>
  <drawing r:id="rId2"/>
  <legacyDrawing r:id="rId3"/>
  <mc:AlternateContent xmlns:mc="http://schemas.openxmlformats.org/markup-compatibility/2006">
    <mc:Choice Requires="x14">
      <controls>
        <mc:AlternateContent xmlns:mc="http://schemas.openxmlformats.org/markup-compatibility/2006">
          <mc:Choice Requires="x14">
            <control shapeId="1386" r:id="rId4" name="Drop Down 362">
              <controlPr defaultSize="0" autoLine="0" autoPict="0">
                <anchor moveWithCells="1">
                  <from>
                    <xdr:col>5</xdr:col>
                    <xdr:colOff>142875</xdr:colOff>
                    <xdr:row>10</xdr:row>
                    <xdr:rowOff>9525</xdr:rowOff>
                  </from>
                  <to>
                    <xdr:col>5</xdr:col>
                    <xdr:colOff>1504950</xdr:colOff>
                    <xdr:row>10</xdr:row>
                    <xdr:rowOff>285750</xdr:rowOff>
                  </to>
                </anchor>
              </controlPr>
            </control>
          </mc:Choice>
        </mc:AlternateContent>
        <mc:AlternateContent xmlns:mc="http://schemas.openxmlformats.org/markup-compatibility/2006">
          <mc:Choice Requires="x14">
            <control shapeId="1646" r:id="rId5" name="Drop Down 622">
              <controlPr defaultSize="0" autoLine="0" autoPict="0">
                <anchor moveWithCells="1">
                  <from>
                    <xdr:col>3</xdr:col>
                    <xdr:colOff>3143250</xdr:colOff>
                    <xdr:row>21</xdr:row>
                    <xdr:rowOff>28575</xdr:rowOff>
                  </from>
                  <to>
                    <xdr:col>5</xdr:col>
                    <xdr:colOff>981075</xdr:colOff>
                    <xdr:row>22</xdr:row>
                    <xdr:rowOff>0</xdr:rowOff>
                  </to>
                </anchor>
              </controlPr>
            </control>
          </mc:Choice>
        </mc:AlternateContent>
        <mc:AlternateContent xmlns:mc="http://schemas.openxmlformats.org/markup-compatibility/2006">
          <mc:Choice Requires="x14">
            <control shapeId="1647" r:id="rId6" name="Drop Down 623">
              <controlPr defaultSize="0" autoLine="0" autoPict="0">
                <anchor moveWithCells="1">
                  <from>
                    <xdr:col>5</xdr:col>
                    <xdr:colOff>95250</xdr:colOff>
                    <xdr:row>25</xdr:row>
                    <xdr:rowOff>66675</xdr:rowOff>
                  </from>
                  <to>
                    <xdr:col>5</xdr:col>
                    <xdr:colOff>1209675</xdr:colOff>
                    <xdr:row>26</xdr:row>
                    <xdr:rowOff>0</xdr:rowOff>
                  </to>
                </anchor>
              </controlPr>
            </control>
          </mc:Choice>
        </mc:AlternateContent>
        <mc:AlternateContent xmlns:mc="http://schemas.openxmlformats.org/markup-compatibility/2006">
          <mc:Choice Requires="x14">
            <control shapeId="1648" r:id="rId7" name="Drop Down 624">
              <controlPr defaultSize="0" autoLine="0" autoPict="0">
                <anchor moveWithCells="1">
                  <from>
                    <xdr:col>5</xdr:col>
                    <xdr:colOff>95250</xdr:colOff>
                    <xdr:row>28</xdr:row>
                    <xdr:rowOff>57150</xdr:rowOff>
                  </from>
                  <to>
                    <xdr:col>5</xdr:col>
                    <xdr:colOff>1209675</xdr:colOff>
                    <xdr:row>29</xdr:row>
                    <xdr:rowOff>0</xdr:rowOff>
                  </to>
                </anchor>
              </controlPr>
            </control>
          </mc:Choice>
        </mc:AlternateContent>
        <mc:AlternateContent xmlns:mc="http://schemas.openxmlformats.org/markup-compatibility/2006">
          <mc:Choice Requires="x14">
            <control shapeId="1649" r:id="rId8" name="Drop Down 625">
              <controlPr defaultSize="0" autoLine="0" autoPict="0">
                <anchor moveWithCells="1">
                  <from>
                    <xdr:col>5</xdr:col>
                    <xdr:colOff>95250</xdr:colOff>
                    <xdr:row>35</xdr:row>
                    <xdr:rowOff>38100</xdr:rowOff>
                  </from>
                  <to>
                    <xdr:col>5</xdr:col>
                    <xdr:colOff>1209675</xdr:colOff>
                    <xdr:row>36</xdr:row>
                    <xdr:rowOff>0</xdr:rowOff>
                  </to>
                </anchor>
              </controlPr>
            </control>
          </mc:Choice>
        </mc:AlternateContent>
        <mc:AlternateContent xmlns:mc="http://schemas.openxmlformats.org/markup-compatibility/2006">
          <mc:Choice Requires="x14">
            <control shapeId="1650" r:id="rId9" name="Drop Down 626">
              <controlPr defaultSize="0" autoLine="0" autoPict="0">
                <anchor moveWithCells="1">
                  <from>
                    <xdr:col>5</xdr:col>
                    <xdr:colOff>95250</xdr:colOff>
                    <xdr:row>37</xdr:row>
                    <xdr:rowOff>57150</xdr:rowOff>
                  </from>
                  <to>
                    <xdr:col>5</xdr:col>
                    <xdr:colOff>1209675</xdr:colOff>
                    <xdr:row>38</xdr:row>
                    <xdr:rowOff>0</xdr:rowOff>
                  </to>
                </anchor>
              </controlPr>
            </control>
          </mc:Choice>
        </mc:AlternateContent>
        <mc:AlternateContent xmlns:mc="http://schemas.openxmlformats.org/markup-compatibility/2006">
          <mc:Choice Requires="x14">
            <control shapeId="1651" r:id="rId10" name="Drop Down 627">
              <controlPr defaultSize="0" autoLine="0" autoPict="0">
                <anchor moveWithCells="1">
                  <from>
                    <xdr:col>4</xdr:col>
                    <xdr:colOff>95250</xdr:colOff>
                    <xdr:row>38</xdr:row>
                    <xdr:rowOff>38100</xdr:rowOff>
                  </from>
                  <to>
                    <xdr:col>4</xdr:col>
                    <xdr:colOff>1209675</xdr:colOff>
                    <xdr:row>39</xdr:row>
                    <xdr:rowOff>0</xdr:rowOff>
                  </to>
                </anchor>
              </controlPr>
            </control>
          </mc:Choice>
        </mc:AlternateContent>
        <mc:AlternateContent xmlns:mc="http://schemas.openxmlformats.org/markup-compatibility/2006">
          <mc:Choice Requires="x14">
            <control shapeId="13503" r:id="rId11" name="Drop Down 1215">
              <controlPr defaultSize="0" autoLine="0" autoPict="0">
                <anchor moveWithCells="1">
                  <from>
                    <xdr:col>4</xdr:col>
                    <xdr:colOff>57150</xdr:colOff>
                    <xdr:row>9</xdr:row>
                    <xdr:rowOff>28575</xdr:rowOff>
                  </from>
                  <to>
                    <xdr:col>4</xdr:col>
                    <xdr:colOff>1419225</xdr:colOff>
                    <xdr:row>9</xdr:row>
                    <xdr:rowOff>295275</xdr:rowOff>
                  </to>
                </anchor>
              </controlPr>
            </control>
          </mc:Choice>
        </mc:AlternateContent>
        <mc:AlternateContent xmlns:mc="http://schemas.openxmlformats.org/markup-compatibility/2006">
          <mc:Choice Requires="x14">
            <control shapeId="14279" r:id="rId12" name="Drop Down 1991">
              <controlPr defaultSize="0" autoLine="0" autoPict="0">
                <anchor moveWithCells="1">
                  <from>
                    <xdr:col>5</xdr:col>
                    <xdr:colOff>95250</xdr:colOff>
                    <xdr:row>36</xdr:row>
                    <xdr:rowOff>38100</xdr:rowOff>
                  </from>
                  <to>
                    <xdr:col>5</xdr:col>
                    <xdr:colOff>1209675</xdr:colOff>
                    <xdr:row>37</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3" tint="0.39997558519241921"/>
  </sheetPr>
  <dimension ref="C1:I61"/>
  <sheetViews>
    <sheetView zoomScaleNormal="100" workbookViewId="0">
      <selection activeCell="C4" sqref="C4:H4"/>
    </sheetView>
  </sheetViews>
  <sheetFormatPr defaultColWidth="9.140625" defaultRowHeight="15.75"/>
  <cols>
    <col min="1" max="1" width="6.5703125" style="59" customWidth="1"/>
    <col min="2" max="2" width="18.140625" style="59" customWidth="1"/>
    <col min="3" max="3" width="31.85546875" style="59" customWidth="1"/>
    <col min="4" max="4" width="12.42578125" style="94" bestFit="1" customWidth="1"/>
    <col min="5" max="5" width="15.140625" style="94" customWidth="1"/>
    <col min="6" max="6" width="16.140625" style="94" customWidth="1"/>
    <col min="7" max="7" width="10.5703125" style="94" customWidth="1"/>
    <col min="8" max="16384" width="9.140625" style="59"/>
  </cols>
  <sheetData>
    <row r="1" spans="3:9" s="56" customFormat="1" ht="47.25" customHeight="1">
      <c r="C1" s="57"/>
      <c r="D1" s="91"/>
      <c r="E1" s="91"/>
      <c r="G1" s="92"/>
    </row>
    <row r="2" spans="3:9" s="56" customFormat="1">
      <c r="C2" s="93" t="s">
        <v>68</v>
      </c>
      <c r="D2" s="91"/>
      <c r="E2" s="91"/>
      <c r="G2" s="92"/>
    </row>
    <row r="3" spans="3:9" ht="16.5" thickBot="1"/>
    <row r="4" spans="3:9" s="93" customFormat="1" ht="32.25" customHeight="1" thickBot="1">
      <c r="C4" s="450" t="s">
        <v>69</v>
      </c>
      <c r="D4" s="451"/>
      <c r="E4" s="451"/>
      <c r="F4" s="451"/>
      <c r="G4" s="451"/>
      <c r="H4" s="452"/>
    </row>
    <row r="5" spans="3:9" s="93" customFormat="1" ht="16.5" thickBot="1">
      <c r="D5" s="95"/>
      <c r="E5" s="95"/>
      <c r="I5" s="59"/>
    </row>
    <row r="6" spans="3:9" ht="48" thickBot="1">
      <c r="C6" s="79" t="s">
        <v>24</v>
      </c>
      <c r="D6" s="80" t="s">
        <v>5</v>
      </c>
      <c r="E6" s="96" t="s">
        <v>14</v>
      </c>
      <c r="F6" s="97" t="s">
        <v>12</v>
      </c>
      <c r="G6" s="59"/>
    </row>
    <row r="7" spans="3:9">
      <c r="C7" s="81" t="s">
        <v>46</v>
      </c>
      <c r="D7" s="82" t="s">
        <v>47</v>
      </c>
      <c r="E7" s="83">
        <f>Calculations!K98</f>
        <v>0</v>
      </c>
      <c r="F7" s="98">
        <f>Calculations!K98</f>
        <v>0</v>
      </c>
      <c r="G7" s="59"/>
    </row>
    <row r="8" spans="3:9">
      <c r="C8" s="84" t="s">
        <v>48</v>
      </c>
      <c r="D8" s="85" t="s">
        <v>49</v>
      </c>
      <c r="E8" s="86">
        <f>Calculations!K123</f>
        <v>0</v>
      </c>
      <c r="F8" s="99">
        <f>Calculations!K123</f>
        <v>0</v>
      </c>
      <c r="G8" s="59"/>
    </row>
    <row r="9" spans="3:9">
      <c r="C9" s="84" t="s">
        <v>50</v>
      </c>
      <c r="D9" s="85" t="s">
        <v>51</v>
      </c>
      <c r="E9" s="86">
        <f>Calculations!K124</f>
        <v>0</v>
      </c>
      <c r="F9" s="99">
        <f>Calculations!K124</f>
        <v>0</v>
      </c>
      <c r="G9" s="59"/>
    </row>
    <row r="10" spans="3:9">
      <c r="C10" s="84" t="s">
        <v>52</v>
      </c>
      <c r="D10" s="85" t="s">
        <v>53</v>
      </c>
      <c r="E10" s="86">
        <f>Calculations!K110</f>
        <v>0</v>
      </c>
      <c r="F10" s="99">
        <f>Calculations!K110</f>
        <v>0</v>
      </c>
      <c r="G10" s="59"/>
    </row>
    <row r="11" spans="3:9">
      <c r="C11" s="84" t="s">
        <v>54</v>
      </c>
      <c r="D11" s="85" t="s">
        <v>55</v>
      </c>
      <c r="E11" s="86">
        <f>Calculations!K88</f>
        <v>0</v>
      </c>
      <c r="F11" s="99">
        <f>Calculations!K88</f>
        <v>0</v>
      </c>
      <c r="G11" s="59"/>
    </row>
    <row r="12" spans="3:9">
      <c r="C12" s="84" t="s">
        <v>56</v>
      </c>
      <c r="D12" s="85" t="s">
        <v>57</v>
      </c>
      <c r="E12" s="86">
        <f>Calculations!K127</f>
        <v>0</v>
      </c>
      <c r="F12" s="99">
        <f>Calculations!K127</f>
        <v>0</v>
      </c>
      <c r="G12" s="59"/>
    </row>
    <row r="13" spans="3:9">
      <c r="C13" s="84" t="s">
        <v>58</v>
      </c>
      <c r="D13" s="85" t="s">
        <v>59</v>
      </c>
      <c r="E13" s="86">
        <f>Calculations!K128</f>
        <v>0</v>
      </c>
      <c r="F13" s="99">
        <f>Calculations!K128</f>
        <v>0</v>
      </c>
      <c r="G13" s="59"/>
    </row>
    <row r="14" spans="3:9">
      <c r="C14" s="84" t="s">
        <v>60</v>
      </c>
      <c r="D14" s="85" t="s">
        <v>61</v>
      </c>
      <c r="E14" s="86">
        <f>Calculations!K130</f>
        <v>0</v>
      </c>
      <c r="F14" s="99">
        <f>Calculations!K130</f>
        <v>0</v>
      </c>
      <c r="G14" s="59"/>
    </row>
    <row r="15" spans="3:9">
      <c r="C15" s="87" t="s">
        <v>62</v>
      </c>
      <c r="D15" s="85" t="s">
        <v>63</v>
      </c>
      <c r="E15" s="86">
        <f>Calculations!K82</f>
        <v>0</v>
      </c>
      <c r="F15" s="99">
        <f>Calculations!K82</f>
        <v>0</v>
      </c>
      <c r="G15" s="59"/>
    </row>
    <row r="16" spans="3:9">
      <c r="C16" s="87" t="s">
        <v>64</v>
      </c>
      <c r="D16" s="85" t="s">
        <v>51</v>
      </c>
      <c r="E16" s="86">
        <f>Calculations!K85</f>
        <v>0</v>
      </c>
      <c r="F16" s="99">
        <f>Calculations!K85</f>
        <v>0</v>
      </c>
      <c r="G16" s="59"/>
    </row>
    <row r="17" spans="3:7">
      <c r="C17" s="84" t="s">
        <v>65</v>
      </c>
      <c r="D17" s="85" t="s">
        <v>51</v>
      </c>
      <c r="E17" s="86">
        <f>Calculations!K119</f>
        <v>0</v>
      </c>
      <c r="F17" s="99">
        <f>Calculations!K119</f>
        <v>0</v>
      </c>
      <c r="G17" s="59"/>
    </row>
    <row r="18" spans="3:7" ht="16.5" thickBot="1">
      <c r="C18" s="88" t="s">
        <v>66</v>
      </c>
      <c r="D18" s="89" t="s">
        <v>51</v>
      </c>
      <c r="E18" s="90">
        <f>Calculations!K90+Calculations!D147+Calculations!D153</f>
        <v>0</v>
      </c>
      <c r="F18" s="100">
        <f>Calculations!K90+Calculations!D148+Calculations!D154</f>
        <v>0</v>
      </c>
      <c r="G18" s="59"/>
    </row>
    <row r="19" spans="3:7">
      <c r="C19" s="101" t="s">
        <v>70</v>
      </c>
      <c r="D19" s="102"/>
      <c r="E19" s="102"/>
      <c r="F19" s="103"/>
      <c r="G19" s="59"/>
    </row>
    <row r="20" spans="3:7">
      <c r="C20" s="104" t="s">
        <v>71</v>
      </c>
      <c r="D20" s="105" t="s">
        <v>72</v>
      </c>
      <c r="E20" s="106">
        <f>Calculations!K91</f>
        <v>0</v>
      </c>
      <c r="F20" s="107">
        <f>Calculations!K91</f>
        <v>0</v>
      </c>
      <c r="G20" s="59"/>
    </row>
    <row r="21" spans="3:7">
      <c r="C21" s="104" t="s">
        <v>73</v>
      </c>
      <c r="D21" s="105" t="s">
        <v>74</v>
      </c>
      <c r="E21" s="106">
        <f>Calculations!K92</f>
        <v>0</v>
      </c>
      <c r="F21" s="107">
        <f>Calculations!K92</f>
        <v>0</v>
      </c>
      <c r="G21" s="59"/>
    </row>
    <row r="22" spans="3:7">
      <c r="C22" s="104" t="s">
        <v>75</v>
      </c>
      <c r="D22" s="105" t="s">
        <v>76</v>
      </c>
      <c r="E22" s="106">
        <f>Calculations!K93</f>
        <v>0</v>
      </c>
      <c r="F22" s="107">
        <f>Calculations!K93</f>
        <v>0</v>
      </c>
      <c r="G22" s="59"/>
    </row>
    <row r="23" spans="3:7">
      <c r="C23" s="104" t="s">
        <v>77</v>
      </c>
      <c r="D23" s="105" t="s">
        <v>78</v>
      </c>
      <c r="E23" s="106">
        <f>Calculations!K94</f>
        <v>0</v>
      </c>
      <c r="F23" s="107">
        <f>Calculations!K94</f>
        <v>0</v>
      </c>
      <c r="G23" s="59"/>
    </row>
    <row r="24" spans="3:7">
      <c r="C24" s="108" t="s">
        <v>79</v>
      </c>
      <c r="D24" s="105" t="s">
        <v>80</v>
      </c>
      <c r="E24" s="106">
        <f>Calculations!K95</f>
        <v>0</v>
      </c>
      <c r="F24" s="107">
        <f>Calculations!K95</f>
        <v>0</v>
      </c>
      <c r="G24" s="59"/>
    </row>
    <row r="25" spans="3:7">
      <c r="C25" s="104" t="s">
        <v>81</v>
      </c>
      <c r="D25" s="105" t="s">
        <v>82</v>
      </c>
      <c r="E25" s="106">
        <f>Calculations!K96</f>
        <v>0</v>
      </c>
      <c r="F25" s="107">
        <f>Calculations!K96</f>
        <v>0</v>
      </c>
      <c r="G25" s="59"/>
    </row>
    <row r="26" spans="3:7">
      <c r="C26" s="104" t="s">
        <v>83</v>
      </c>
      <c r="D26" s="105" t="s">
        <v>84</v>
      </c>
      <c r="E26" s="106">
        <f>Calculations!K120</f>
        <v>0</v>
      </c>
      <c r="F26" s="107">
        <f>Calculations!K120</f>
        <v>0</v>
      </c>
      <c r="G26" s="59"/>
    </row>
    <row r="27" spans="3:7">
      <c r="C27" s="104" t="s">
        <v>85</v>
      </c>
      <c r="D27" s="105" t="s">
        <v>86</v>
      </c>
      <c r="E27" s="106">
        <f>Calculations!K121</f>
        <v>0</v>
      </c>
      <c r="F27" s="107">
        <f>Calculations!K121</f>
        <v>0</v>
      </c>
      <c r="G27" s="59"/>
    </row>
    <row r="28" spans="3:7">
      <c r="C28" s="104" t="s">
        <v>87</v>
      </c>
      <c r="D28" s="105" t="s">
        <v>88</v>
      </c>
      <c r="E28" s="106">
        <f>Calculations!K97</f>
        <v>0</v>
      </c>
      <c r="F28" s="107">
        <f>Calculations!K97</f>
        <v>0</v>
      </c>
      <c r="G28" s="59"/>
    </row>
    <row r="29" spans="3:7">
      <c r="C29" s="104" t="s">
        <v>89</v>
      </c>
      <c r="D29" s="105" t="s">
        <v>90</v>
      </c>
      <c r="E29" s="106">
        <f>Calculations!K104</f>
        <v>0</v>
      </c>
      <c r="F29" s="107">
        <f>Calculations!K104</f>
        <v>0</v>
      </c>
      <c r="G29" s="59"/>
    </row>
    <row r="30" spans="3:7">
      <c r="C30" s="104" t="s">
        <v>91</v>
      </c>
      <c r="D30" s="105" t="s">
        <v>92</v>
      </c>
      <c r="E30" s="106">
        <f>Calculations!K99</f>
        <v>0</v>
      </c>
      <c r="F30" s="107">
        <f>Calculations!K99</f>
        <v>0</v>
      </c>
      <c r="G30" s="59"/>
    </row>
    <row r="31" spans="3:7">
      <c r="C31" s="104" t="s">
        <v>93</v>
      </c>
      <c r="D31" s="105" t="s">
        <v>94</v>
      </c>
      <c r="E31" s="106">
        <f>Calculations!K100</f>
        <v>0</v>
      </c>
      <c r="F31" s="107">
        <f>Calculations!K100</f>
        <v>0</v>
      </c>
      <c r="G31" s="59"/>
    </row>
    <row r="32" spans="3:7">
      <c r="C32" s="104" t="s">
        <v>95</v>
      </c>
      <c r="D32" s="105" t="s">
        <v>96</v>
      </c>
      <c r="E32" s="106">
        <f>Calculations!K101</f>
        <v>0</v>
      </c>
      <c r="F32" s="107">
        <f>Calculations!K101</f>
        <v>0</v>
      </c>
      <c r="G32" s="59"/>
    </row>
    <row r="33" spans="3:7">
      <c r="C33" s="104" t="s">
        <v>97</v>
      </c>
      <c r="D33" s="105" t="s">
        <v>98</v>
      </c>
      <c r="E33" s="106">
        <f>Calculations!K102</f>
        <v>0</v>
      </c>
      <c r="F33" s="107">
        <f>Calculations!K102</f>
        <v>0</v>
      </c>
      <c r="G33" s="59"/>
    </row>
    <row r="34" spans="3:7">
      <c r="C34" s="104" t="s">
        <v>99</v>
      </c>
      <c r="D34" s="105" t="s">
        <v>100</v>
      </c>
      <c r="E34" s="106">
        <f>Calculations!K122</f>
        <v>0</v>
      </c>
      <c r="F34" s="107">
        <f>Calculations!K122</f>
        <v>0</v>
      </c>
      <c r="G34" s="59"/>
    </row>
    <row r="35" spans="3:7">
      <c r="C35" s="104" t="s">
        <v>101</v>
      </c>
      <c r="D35" s="105" t="s">
        <v>102</v>
      </c>
      <c r="E35" s="106">
        <f>Calculations!K103</f>
        <v>0</v>
      </c>
      <c r="F35" s="107">
        <f>Calculations!K103</f>
        <v>0</v>
      </c>
      <c r="G35" s="59"/>
    </row>
    <row r="36" spans="3:7">
      <c r="C36" s="108" t="s">
        <v>103</v>
      </c>
      <c r="D36" s="109" t="s">
        <v>104</v>
      </c>
      <c r="E36" s="106">
        <f>Calculations!K86</f>
        <v>0</v>
      </c>
      <c r="F36" s="107">
        <f>Calculations!K86</f>
        <v>0</v>
      </c>
      <c r="G36" s="59"/>
    </row>
    <row r="37" spans="3:7">
      <c r="C37" s="104" t="s">
        <v>105</v>
      </c>
      <c r="D37" s="105" t="s">
        <v>106</v>
      </c>
      <c r="E37" s="106">
        <f>Calculations!K83</f>
        <v>0</v>
      </c>
      <c r="F37" s="107">
        <f>Calculations!K83</f>
        <v>0</v>
      </c>
      <c r="G37" s="59"/>
    </row>
    <row r="38" spans="3:7">
      <c r="C38" s="104" t="s">
        <v>107</v>
      </c>
      <c r="D38" s="105" t="s">
        <v>108</v>
      </c>
      <c r="E38" s="106">
        <f>Calculations!K125</f>
        <v>0</v>
      </c>
      <c r="F38" s="107">
        <f>Calculations!K125</f>
        <v>0</v>
      </c>
      <c r="G38" s="59"/>
    </row>
    <row r="39" spans="3:7">
      <c r="C39" s="104" t="s">
        <v>109</v>
      </c>
      <c r="D39" s="105" t="s">
        <v>110</v>
      </c>
      <c r="E39" s="106">
        <f>Calculations!K126</f>
        <v>0</v>
      </c>
      <c r="F39" s="107">
        <f>Calculations!K126</f>
        <v>0</v>
      </c>
      <c r="G39" s="59"/>
    </row>
    <row r="40" spans="3:7">
      <c r="C40" s="104" t="s">
        <v>111</v>
      </c>
      <c r="D40" s="105" t="s">
        <v>112</v>
      </c>
      <c r="E40" s="106">
        <f>Calculations!K105</f>
        <v>0</v>
      </c>
      <c r="F40" s="107">
        <f>Calculations!K105</f>
        <v>0</v>
      </c>
      <c r="G40" s="59"/>
    </row>
    <row r="41" spans="3:7">
      <c r="C41" s="104" t="s">
        <v>113</v>
      </c>
      <c r="D41" s="105" t="s">
        <v>114</v>
      </c>
      <c r="E41" s="106">
        <f>Calculations!K106</f>
        <v>0</v>
      </c>
      <c r="F41" s="107">
        <f>Calculations!K106</f>
        <v>0</v>
      </c>
      <c r="G41" s="59"/>
    </row>
    <row r="42" spans="3:7">
      <c r="C42" s="104" t="s">
        <v>115</v>
      </c>
      <c r="D42" s="105" t="s">
        <v>116</v>
      </c>
      <c r="E42" s="106">
        <f>Calculations!K107</f>
        <v>0</v>
      </c>
      <c r="F42" s="107">
        <f>Calculations!K107</f>
        <v>0</v>
      </c>
      <c r="G42" s="59"/>
    </row>
    <row r="43" spans="3:7">
      <c r="C43" s="104" t="s">
        <v>117</v>
      </c>
      <c r="D43" s="105" t="s">
        <v>118</v>
      </c>
      <c r="E43" s="106">
        <f>Calculations!K108</f>
        <v>0</v>
      </c>
      <c r="F43" s="107">
        <f>Calculations!K108</f>
        <v>0</v>
      </c>
      <c r="G43" s="59"/>
    </row>
    <row r="44" spans="3:7">
      <c r="C44" s="104" t="s">
        <v>119</v>
      </c>
      <c r="D44" s="105" t="s">
        <v>120</v>
      </c>
      <c r="E44" s="106">
        <f>Calculations!K109</f>
        <v>0</v>
      </c>
      <c r="F44" s="107">
        <f>Calculations!K109</f>
        <v>0</v>
      </c>
      <c r="G44" s="59"/>
    </row>
    <row r="45" spans="3:7">
      <c r="C45" s="104" t="s">
        <v>121</v>
      </c>
      <c r="D45" s="105" t="s">
        <v>122</v>
      </c>
      <c r="E45" s="106">
        <f>Calculations!K111</f>
        <v>0</v>
      </c>
      <c r="F45" s="107">
        <f>Calculations!K111</f>
        <v>0</v>
      </c>
      <c r="G45" s="59"/>
    </row>
    <row r="46" spans="3:7">
      <c r="C46" s="104" t="s">
        <v>123</v>
      </c>
      <c r="D46" s="105" t="s">
        <v>124</v>
      </c>
      <c r="E46" s="106">
        <f>Calculations!K112</f>
        <v>0</v>
      </c>
      <c r="F46" s="107">
        <f>Calculations!K112</f>
        <v>0</v>
      </c>
      <c r="G46" s="59"/>
    </row>
    <row r="47" spans="3:7">
      <c r="C47" s="104" t="s">
        <v>125</v>
      </c>
      <c r="D47" s="105" t="s">
        <v>126</v>
      </c>
      <c r="E47" s="106">
        <f>Calculations!K89</f>
        <v>0</v>
      </c>
      <c r="F47" s="107">
        <f>Calculations!K89</f>
        <v>0</v>
      </c>
      <c r="G47" s="59"/>
    </row>
    <row r="48" spans="3:7">
      <c r="C48" s="104" t="s">
        <v>127</v>
      </c>
      <c r="D48" s="105" t="s">
        <v>128</v>
      </c>
      <c r="E48" s="106">
        <f>Calculations!K129</f>
        <v>0</v>
      </c>
      <c r="F48" s="107">
        <f>Calculations!K129</f>
        <v>0</v>
      </c>
      <c r="G48" s="59"/>
    </row>
    <row r="49" spans="3:7">
      <c r="C49" s="104" t="s">
        <v>129</v>
      </c>
      <c r="D49" s="105" t="s">
        <v>130</v>
      </c>
      <c r="E49" s="106">
        <f>Calculations!K113</f>
        <v>0</v>
      </c>
      <c r="F49" s="107">
        <f>Calculations!K113</f>
        <v>0</v>
      </c>
      <c r="G49" s="59"/>
    </row>
    <row r="50" spans="3:7">
      <c r="C50" s="104" t="s">
        <v>131</v>
      </c>
      <c r="D50" s="105" t="s">
        <v>132</v>
      </c>
      <c r="E50" s="106">
        <f>Calculations!K84</f>
        <v>0</v>
      </c>
      <c r="F50" s="107">
        <f>Calculations!K84</f>
        <v>0</v>
      </c>
      <c r="G50" s="59"/>
    </row>
    <row r="51" spans="3:7">
      <c r="C51" s="104" t="s">
        <v>133</v>
      </c>
      <c r="D51" s="105" t="s">
        <v>134</v>
      </c>
      <c r="E51" s="106">
        <f>Calculations!K114</f>
        <v>0</v>
      </c>
      <c r="F51" s="107">
        <f>Calculations!K114</f>
        <v>0</v>
      </c>
      <c r="G51" s="59"/>
    </row>
    <row r="52" spans="3:7">
      <c r="C52" s="104" t="s">
        <v>135</v>
      </c>
      <c r="D52" s="105" t="s">
        <v>136</v>
      </c>
      <c r="E52" s="106">
        <f>Calculations!K115</f>
        <v>0</v>
      </c>
      <c r="F52" s="107">
        <f>Calculations!K115</f>
        <v>0</v>
      </c>
      <c r="G52" s="59"/>
    </row>
    <row r="53" spans="3:7">
      <c r="C53" s="104" t="s">
        <v>137</v>
      </c>
      <c r="D53" s="105" t="s">
        <v>138</v>
      </c>
      <c r="E53" s="106">
        <f>Calculations!K116</f>
        <v>0</v>
      </c>
      <c r="F53" s="107">
        <f>Calculations!K116</f>
        <v>0</v>
      </c>
      <c r="G53" s="59"/>
    </row>
    <row r="54" spans="3:7">
      <c r="C54" s="104" t="s">
        <v>139</v>
      </c>
      <c r="D54" s="105" t="s">
        <v>140</v>
      </c>
      <c r="E54" s="106">
        <f>Calculations!K117</f>
        <v>0</v>
      </c>
      <c r="F54" s="107">
        <f>Calculations!K117</f>
        <v>0</v>
      </c>
      <c r="G54" s="59"/>
    </row>
    <row r="55" spans="3:7">
      <c r="C55" s="104" t="s">
        <v>141</v>
      </c>
      <c r="D55" s="105" t="s">
        <v>142</v>
      </c>
      <c r="E55" s="106">
        <f>Calculations!K131</f>
        <v>0</v>
      </c>
      <c r="F55" s="107">
        <f>Calculations!K131</f>
        <v>0</v>
      </c>
      <c r="G55" s="59"/>
    </row>
    <row r="56" spans="3:7">
      <c r="C56" s="104" t="s">
        <v>143</v>
      </c>
      <c r="D56" s="105" t="s">
        <v>144</v>
      </c>
      <c r="E56" s="106">
        <f>Calculations!K81</f>
        <v>0</v>
      </c>
      <c r="F56" s="107">
        <f>Calculations!K81</f>
        <v>0</v>
      </c>
      <c r="G56" s="59"/>
    </row>
    <row r="57" spans="3:7">
      <c r="C57" s="104" t="s">
        <v>145</v>
      </c>
      <c r="D57" s="105" t="s">
        <v>51</v>
      </c>
      <c r="E57" s="106">
        <f>Calculations!K87</f>
        <v>0</v>
      </c>
      <c r="F57" s="107">
        <f>Calculations!K87</f>
        <v>0</v>
      </c>
      <c r="G57" s="59"/>
    </row>
    <row r="58" spans="3:7">
      <c r="C58" s="104" t="s">
        <v>146</v>
      </c>
      <c r="D58" s="105" t="s">
        <v>147</v>
      </c>
      <c r="E58" s="106">
        <f>Calculations!K118</f>
        <v>0</v>
      </c>
      <c r="F58" s="107">
        <f>Calculations!K118</f>
        <v>0</v>
      </c>
      <c r="G58" s="59"/>
    </row>
    <row r="59" spans="3:7">
      <c r="C59" s="104" t="s">
        <v>148</v>
      </c>
      <c r="D59" s="105" t="s">
        <v>149</v>
      </c>
      <c r="E59" s="106">
        <f>Calculations!K132</f>
        <v>0</v>
      </c>
      <c r="F59" s="107">
        <f>Calculations!K132</f>
        <v>0</v>
      </c>
      <c r="G59" s="59"/>
    </row>
    <row r="60" spans="3:7" ht="16.5" thickBot="1">
      <c r="C60" s="110" t="s">
        <v>150</v>
      </c>
      <c r="D60" s="111" t="s">
        <v>151</v>
      </c>
      <c r="E60" s="112">
        <f>Calculations!K133</f>
        <v>0</v>
      </c>
      <c r="F60" s="113">
        <f>Calculations!K133</f>
        <v>0</v>
      </c>
      <c r="G60" s="59"/>
    </row>
    <row r="61" spans="3:7">
      <c r="C61" s="114" t="s">
        <v>67</v>
      </c>
      <c r="D61" s="115"/>
      <c r="E61" s="115"/>
      <c r="F61" s="116"/>
      <c r="G61" s="117"/>
    </row>
  </sheetData>
  <sheetProtection sheet="1" objects="1" scenarios="1"/>
  <mergeCells count="1">
    <mergeCell ref="C4:H4"/>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4" tint="-0.249977111117893"/>
  </sheetPr>
  <dimension ref="C1:S179"/>
  <sheetViews>
    <sheetView showGridLines="0" zoomScaleNormal="100" workbookViewId="0"/>
  </sheetViews>
  <sheetFormatPr defaultColWidth="9.140625" defaultRowHeight="15.75"/>
  <cols>
    <col min="1" max="1" width="10.140625" style="15" customWidth="1"/>
    <col min="2" max="2" width="17.42578125" style="15" customWidth="1"/>
    <col min="3" max="3" width="31.5703125" style="15" customWidth="1"/>
    <col min="4" max="4" width="18.140625" style="15" customWidth="1"/>
    <col min="5" max="5" width="17" style="15" customWidth="1"/>
    <col min="6" max="6" width="17.85546875" style="15" customWidth="1"/>
    <col min="7" max="7" width="11.140625" style="15" customWidth="1"/>
    <col min="8" max="8" width="10.5703125" style="15" customWidth="1"/>
    <col min="9" max="9" width="7" style="15" customWidth="1"/>
    <col min="10" max="11" width="15.140625" style="15" customWidth="1"/>
    <col min="12" max="12" width="14.28515625" style="15" customWidth="1"/>
    <col min="13" max="13" width="14" style="15" customWidth="1"/>
    <col min="14" max="14" width="10.140625" style="15" customWidth="1"/>
    <col min="15" max="16384" width="9.140625" style="15"/>
  </cols>
  <sheetData>
    <row r="1" spans="3:8" ht="20.25">
      <c r="C1" s="14"/>
    </row>
    <row r="2" spans="3:8" ht="31.9" customHeight="1">
      <c r="C2" s="14"/>
    </row>
    <row r="3" spans="3:8" s="16" customFormat="1">
      <c r="C3" s="403" t="s">
        <v>356</v>
      </c>
    </row>
    <row r="4" spans="3:8" ht="19.149999999999999" customHeight="1">
      <c r="C4" s="387" t="str">
        <f>Instructions!C4</f>
        <v>Version 3.5, Last Updated: July 4, 2018 SI</v>
      </c>
    </row>
    <row r="5" spans="3:8" ht="9.6" customHeight="1" thickBot="1">
      <c r="C5" s="373"/>
    </row>
    <row r="6" spans="3:8" ht="30" customHeight="1" thickBot="1">
      <c r="C6" s="477" t="s">
        <v>351</v>
      </c>
      <c r="D6" s="478"/>
      <c r="E6" s="478"/>
      <c r="F6" s="478"/>
      <c r="G6" s="479"/>
    </row>
    <row r="7" spans="3:8" ht="31.5" customHeight="1" thickBot="1">
      <c r="C7" s="477" t="s">
        <v>352</v>
      </c>
      <c r="D7" s="478"/>
      <c r="E7" s="478"/>
      <c r="F7" s="478"/>
      <c r="G7" s="479"/>
    </row>
    <row r="8" spans="3:8" ht="19.5" thickBot="1">
      <c r="C8" s="240"/>
      <c r="D8" s="241"/>
      <c r="E8" s="241"/>
      <c r="F8" s="241"/>
      <c r="G8" s="241"/>
    </row>
    <row r="9" spans="3:8" ht="19.5" thickBot="1">
      <c r="C9" s="457" t="s">
        <v>270</v>
      </c>
      <c r="D9" s="457" t="s">
        <v>5</v>
      </c>
      <c r="E9" s="474" t="s">
        <v>269</v>
      </c>
      <c r="F9" s="474"/>
      <c r="G9" s="474"/>
      <c r="H9" s="475"/>
    </row>
    <row r="10" spans="3:8" ht="33.6" customHeight="1">
      <c r="C10" s="458"/>
      <c r="D10" s="458"/>
      <c r="E10" s="242" t="s">
        <v>251</v>
      </c>
      <c r="F10" s="243" t="s">
        <v>252</v>
      </c>
      <c r="G10" s="243" t="s">
        <v>271</v>
      </c>
      <c r="H10" s="394" t="s">
        <v>272</v>
      </c>
    </row>
    <row r="11" spans="3:8">
      <c r="C11" s="388" t="s">
        <v>46</v>
      </c>
      <c r="D11" s="389" t="s">
        <v>47</v>
      </c>
      <c r="E11" s="316">
        <f>H11</f>
        <v>0</v>
      </c>
      <c r="F11" s="316">
        <v>0</v>
      </c>
      <c r="G11" s="316">
        <v>0</v>
      </c>
      <c r="H11" s="317">
        <f>K98</f>
        <v>0</v>
      </c>
    </row>
    <row r="12" spans="3:8">
      <c r="C12" s="314" t="s">
        <v>257</v>
      </c>
      <c r="D12" s="315" t="s">
        <v>51</v>
      </c>
      <c r="E12" s="316">
        <f>H12</f>
        <v>0</v>
      </c>
      <c r="F12" s="316">
        <v>0</v>
      </c>
      <c r="G12" s="316">
        <v>0</v>
      </c>
      <c r="H12" s="317">
        <f>K123</f>
        <v>0</v>
      </c>
    </row>
    <row r="13" spans="3:8" ht="31.5">
      <c r="C13" s="318" t="s">
        <v>258</v>
      </c>
      <c r="D13" s="315" t="s">
        <v>51</v>
      </c>
      <c r="E13" s="316">
        <f t="shared" ref="E13:E20" si="0">H13</f>
        <v>0</v>
      </c>
      <c r="F13" s="316">
        <v>0</v>
      </c>
      <c r="G13" s="316">
        <v>0</v>
      </c>
      <c r="H13" s="317">
        <f>K124</f>
        <v>0</v>
      </c>
    </row>
    <row r="14" spans="3:8">
      <c r="C14" s="314" t="s">
        <v>52</v>
      </c>
      <c r="D14" s="315" t="s">
        <v>53</v>
      </c>
      <c r="E14" s="316">
        <f t="shared" si="0"/>
        <v>0</v>
      </c>
      <c r="F14" s="316">
        <v>0</v>
      </c>
      <c r="G14" s="316">
        <v>0</v>
      </c>
      <c r="H14" s="317">
        <f>K110</f>
        <v>0</v>
      </c>
    </row>
    <row r="15" spans="3:8">
      <c r="C15" s="314" t="s">
        <v>259</v>
      </c>
      <c r="D15" s="315" t="s">
        <v>51</v>
      </c>
      <c r="E15" s="316">
        <f t="shared" si="0"/>
        <v>0</v>
      </c>
      <c r="F15" s="316">
        <v>0</v>
      </c>
      <c r="G15" s="316">
        <v>0</v>
      </c>
      <c r="H15" s="317">
        <f>K88</f>
        <v>0</v>
      </c>
    </row>
    <row r="16" spans="3:8">
      <c r="C16" s="314" t="s">
        <v>261</v>
      </c>
      <c r="D16" s="315" t="s">
        <v>51</v>
      </c>
      <c r="E16" s="316">
        <f t="shared" si="0"/>
        <v>0</v>
      </c>
      <c r="F16" s="316">
        <v>0</v>
      </c>
      <c r="G16" s="316">
        <v>0</v>
      </c>
      <c r="H16" s="317">
        <f>K127</f>
        <v>0</v>
      </c>
    </row>
    <row r="17" spans="3:12">
      <c r="C17" s="314" t="s">
        <v>260</v>
      </c>
      <c r="D17" s="315" t="s">
        <v>51</v>
      </c>
      <c r="E17" s="316">
        <f t="shared" si="0"/>
        <v>0</v>
      </c>
      <c r="F17" s="316">
        <v>0</v>
      </c>
      <c r="G17" s="316">
        <v>0</v>
      </c>
      <c r="H17" s="317">
        <f>K128</f>
        <v>0</v>
      </c>
    </row>
    <row r="18" spans="3:12">
      <c r="C18" s="314" t="s">
        <v>262</v>
      </c>
      <c r="D18" s="315" t="s">
        <v>51</v>
      </c>
      <c r="E18" s="316">
        <f t="shared" si="0"/>
        <v>0</v>
      </c>
      <c r="F18" s="316">
        <v>0</v>
      </c>
      <c r="G18" s="316">
        <v>0</v>
      </c>
      <c r="H18" s="317">
        <f>K130</f>
        <v>0</v>
      </c>
    </row>
    <row r="19" spans="3:12">
      <c r="C19" s="319" t="s">
        <v>263</v>
      </c>
      <c r="D19" s="315" t="s">
        <v>63</v>
      </c>
      <c r="E19" s="316">
        <f t="shared" si="0"/>
        <v>0</v>
      </c>
      <c r="F19" s="316">
        <v>0</v>
      </c>
      <c r="G19" s="316">
        <v>0</v>
      </c>
      <c r="H19" s="317">
        <f>K82</f>
        <v>0</v>
      </c>
    </row>
    <row r="20" spans="3:12">
      <c r="C20" s="319" t="s">
        <v>64</v>
      </c>
      <c r="D20" s="315" t="s">
        <v>51</v>
      </c>
      <c r="E20" s="316">
        <f t="shared" si="0"/>
        <v>0</v>
      </c>
      <c r="F20" s="316">
        <v>0</v>
      </c>
      <c r="G20" s="316">
        <v>0</v>
      </c>
      <c r="H20" s="317">
        <f>K85</f>
        <v>0</v>
      </c>
    </row>
    <row r="21" spans="3:12" ht="31.5">
      <c r="C21" s="320" t="s">
        <v>16</v>
      </c>
      <c r="D21" s="315" t="s">
        <v>15</v>
      </c>
      <c r="E21" s="316">
        <v>0</v>
      </c>
      <c r="F21" s="316">
        <v>0</v>
      </c>
      <c r="G21" s="316">
        <f>F26</f>
        <v>0</v>
      </c>
      <c r="H21" s="317">
        <f>IF(C52=2,SUM(G52:G60),0)</f>
        <v>0</v>
      </c>
    </row>
    <row r="22" spans="3:12">
      <c r="C22" s="314" t="s">
        <v>65</v>
      </c>
      <c r="D22" s="315" t="s">
        <v>51</v>
      </c>
      <c r="E22" s="316">
        <v>0</v>
      </c>
      <c r="F22" s="316">
        <v>0</v>
      </c>
      <c r="G22" s="316">
        <v>0</v>
      </c>
      <c r="H22" s="316">
        <v>0</v>
      </c>
    </row>
    <row r="23" spans="3:12" ht="31.5">
      <c r="C23" s="318" t="s">
        <v>264</v>
      </c>
      <c r="D23" s="315" t="s">
        <v>51</v>
      </c>
      <c r="E23" s="316">
        <f>K90</f>
        <v>0</v>
      </c>
      <c r="F23" s="316">
        <v>0</v>
      </c>
      <c r="G23" s="316">
        <f>+SUM(F27:F36)+D147+H147+SUM('Input-Output'!G47:G51)</f>
        <v>0</v>
      </c>
      <c r="H23" s="317">
        <f>K90+D148+D154+IF($C$52=G26,0,SUM(G52:G60))+H148+SUM('Input-Output'!G47:G51)</f>
        <v>0</v>
      </c>
    </row>
    <row r="24" spans="3:12" ht="19.5" thickBot="1">
      <c r="C24" s="240"/>
      <c r="D24" s="241"/>
      <c r="E24" s="241"/>
      <c r="F24" s="241"/>
      <c r="G24" s="241"/>
    </row>
    <row r="25" spans="3:12" s="16" customFormat="1" ht="48" thickBot="1">
      <c r="C25" s="265" t="s">
        <v>289</v>
      </c>
      <c r="D25" s="395" t="s">
        <v>295</v>
      </c>
      <c r="E25" s="396" t="s">
        <v>13</v>
      </c>
      <c r="F25" s="397" t="s">
        <v>296</v>
      </c>
      <c r="G25" s="398" t="s">
        <v>291</v>
      </c>
      <c r="H25" s="17"/>
      <c r="I25" s="17"/>
      <c r="J25" s="17"/>
      <c r="K25" s="17"/>
      <c r="L25" s="17"/>
    </row>
    <row r="26" spans="3:12" s="16" customFormat="1">
      <c r="C26" s="263" t="s">
        <v>290</v>
      </c>
      <c r="D26" s="266">
        <f>IF($C$52=G26,IF($L$55=2,'Input-Output'!$E$11,IF($L$55=3,'Input-Output'!$E$11/3.785,0)),0)</f>
        <v>0</v>
      </c>
      <c r="E26" s="267">
        <v>13.47</v>
      </c>
      <c r="F26" s="268">
        <f>IF($C$52=G26,IF($L$55=4,'Input-Output'!$E$11,E26*D26*0.4536),0)</f>
        <v>0</v>
      </c>
      <c r="G26" s="269">
        <v>2</v>
      </c>
    </row>
    <row r="27" spans="3:12" s="16" customFormat="1">
      <c r="C27" s="255" t="s">
        <v>309</v>
      </c>
      <c r="D27" s="266">
        <f>IF($C$52=G27,IF($L$55=2,'Input-Output'!$E$11,IF($L$55=3,'Input-Output'!$E$11/3.785,0)),0)</f>
        <v>0</v>
      </c>
      <c r="E27" s="259">
        <v>6.42</v>
      </c>
      <c r="F27" s="268">
        <f>IF($C$52=G27,IF($L$55=4,'Input-Output'!$E$11,E27*D27*0.4536),0)</f>
        <v>0</v>
      </c>
      <c r="G27" s="262">
        <f>+G26+1</f>
        <v>3</v>
      </c>
      <c r="J27" s="17"/>
      <c r="K27" s="17"/>
    </row>
    <row r="28" spans="3:12" s="16" customFormat="1">
      <c r="C28" s="270" t="s">
        <v>298</v>
      </c>
      <c r="D28" s="266">
        <f>IF($C$52=G28,IF($L$55=2,'Input-Output'!$E$11,IF($L$55=3,'Input-Output'!$E$11/3.785,0)),0)</f>
        <v>0</v>
      </c>
      <c r="E28" s="271">
        <v>6.26</v>
      </c>
      <c r="F28" s="268">
        <f>IF($C$52=G28,IF($L$55=4,'Input-Output'!$E$11,E28*D28*0.4536),0)</f>
        <v>0</v>
      </c>
      <c r="G28" s="262">
        <f t="shared" ref="G28:G33" si="1">+G27+1</f>
        <v>4</v>
      </c>
      <c r="J28" s="17"/>
      <c r="K28" s="17"/>
    </row>
    <row r="29" spans="3:12" s="16" customFormat="1">
      <c r="C29" s="270" t="s">
        <v>299</v>
      </c>
      <c r="D29" s="266">
        <f>IF($C$52=G29,IF($L$55=2,'Input-Output'!$E$11,IF($L$55=3,'Input-Output'!$E$11/3.785,0)),0)</f>
        <v>0</v>
      </c>
      <c r="E29" s="271">
        <v>6.8</v>
      </c>
      <c r="F29" s="268">
        <f>IF($C$52=G29,IF($L$55=4,'Input-Output'!$E$11,E29*D29*0.4536),0)</f>
        <v>0</v>
      </c>
      <c r="G29" s="262">
        <f t="shared" si="1"/>
        <v>5</v>
      </c>
      <c r="J29" s="17"/>
      <c r="K29" s="17"/>
    </row>
    <row r="30" spans="3:12" s="16" customFormat="1">
      <c r="C30" s="270" t="s">
        <v>310</v>
      </c>
      <c r="D30" s="266">
        <f>IF($C$52=G30,IF($L$55=2,'Input-Output'!$E$11,IF($L$55=3,'Input-Output'!$E$11/3.785,0)),0)</f>
        <v>0</v>
      </c>
      <c r="E30" s="271">
        <v>6.71</v>
      </c>
      <c r="F30" s="268">
        <f>IF($C$52=G30,IF($L$55=4,'Input-Output'!$E$11,E30*D30*0.4536),0)</f>
        <v>0</v>
      </c>
      <c r="G30" s="262">
        <f t="shared" si="1"/>
        <v>6</v>
      </c>
      <c r="J30" s="17"/>
      <c r="K30" s="17"/>
    </row>
    <row r="31" spans="3:12" s="16" customFormat="1">
      <c r="C31" s="270" t="s">
        <v>311</v>
      </c>
      <c r="D31" s="266">
        <f>IF($C$52=G31,IF($L$55=2,'Input-Output'!$E$11,IF($L$55=3,'Input-Output'!$E$11/3.785,0)),0)</f>
        <v>0</v>
      </c>
      <c r="E31" s="271">
        <v>9.1</v>
      </c>
      <c r="F31" s="268">
        <f>IF($C$52=G31,IF($L$55=4,'Input-Output'!$E$11,E31*D31*0.4536),0)</f>
        <v>0</v>
      </c>
      <c r="G31" s="262">
        <f>+G30+1</f>
        <v>7</v>
      </c>
      <c r="J31" s="17"/>
      <c r="K31" s="17"/>
    </row>
    <row r="32" spans="3:12" s="16" customFormat="1">
      <c r="C32" s="270" t="s">
        <v>300</v>
      </c>
      <c r="D32" s="266">
        <f>IF($C$52=G32,IF($L$55=2,'Input-Output'!$E$11,IF($L$55=3,'Input-Output'!$E$11/3.785,0)),0)</f>
        <v>0</v>
      </c>
      <c r="E32" s="271">
        <v>7.6</v>
      </c>
      <c r="F32" s="268">
        <f>IF($C$52=G32,IF($L$55=4,'Input-Output'!$E$11,E32*D32*0.4536),0)</f>
        <v>0</v>
      </c>
      <c r="G32" s="262">
        <f t="shared" si="1"/>
        <v>8</v>
      </c>
      <c r="J32" s="17"/>
      <c r="K32" s="17"/>
    </row>
    <row r="33" spans="3:14" s="16" customFormat="1">
      <c r="C33" s="270" t="s">
        <v>312</v>
      </c>
      <c r="D33" s="266">
        <f>IF($C$52=G33,IF($L$55=2,'Input-Output'!$E$11,IF($L$55=3,'Input-Output'!$E$11/3.785,0)),0)</f>
        <v>0</v>
      </c>
      <c r="E33" s="271">
        <v>6.59</v>
      </c>
      <c r="F33" s="268">
        <f>IF($C$52=G33,IF($L$55=4,'Input-Output'!$E$11,E33*D33*0.4536),0)</f>
        <v>0</v>
      </c>
      <c r="G33" s="262">
        <f t="shared" si="1"/>
        <v>9</v>
      </c>
      <c r="J33" s="17"/>
      <c r="K33" s="17"/>
    </row>
    <row r="34" spans="3:14" s="16" customFormat="1">
      <c r="C34" s="270" t="s">
        <v>313</v>
      </c>
      <c r="D34" s="266">
        <f>IF($C$52=G34,IF($L$55=2,'Input-Output'!$E$11,IF($L$55=3,'Input-Output'!$E$11/3.785,0)),0)</f>
        <v>0</v>
      </c>
      <c r="E34" s="271">
        <v>6.59</v>
      </c>
      <c r="F34" s="268">
        <f>IF($C$52=G34,IF($L$55=4,'Input-Output'!$E$11,E34*D34*0.4536),0)</f>
        <v>0</v>
      </c>
      <c r="G34" s="272">
        <f>+G33+1</f>
        <v>10</v>
      </c>
      <c r="J34" s="17"/>
      <c r="K34" s="17"/>
    </row>
    <row r="35" spans="3:14" s="16" customFormat="1">
      <c r="C35" s="270" t="s">
        <v>301</v>
      </c>
      <c r="D35" s="266">
        <f>IF($C$52=G35,IF($L$55=2,'Input-Output'!$E$11,IF($L$55=3,'Input-Output'!$E$11/3.785,0)),0)</f>
        <v>0</v>
      </c>
      <c r="E35" s="271">
        <v>6.59</v>
      </c>
      <c r="F35" s="268">
        <f>IF($C$52=G35,IF($L$55=4,'Input-Output'!$E$11,E35*D35*0.4536),0)</f>
        <v>0</v>
      </c>
      <c r="G35" s="272">
        <f>+G34+1</f>
        <v>11</v>
      </c>
      <c r="J35" s="17"/>
      <c r="K35" s="17"/>
    </row>
    <row r="36" spans="3:14" s="16" customFormat="1" ht="16.5" thickBot="1">
      <c r="C36" s="256" t="s">
        <v>302</v>
      </c>
      <c r="D36" s="274">
        <f>IF($C$52=G36,IF($L$55=2,'Input-Output'!$E$11,IF($L$55=3,'Input-Output'!$E$11/3.785,0)),0)</f>
        <v>0</v>
      </c>
      <c r="E36" s="260">
        <v>6.59</v>
      </c>
      <c r="F36" s="377">
        <f>IF($C$52=G36,IF($L$55=4,'Input-Output'!$E$11,E36*D36*0.4536),0)</f>
        <v>0</v>
      </c>
      <c r="G36" s="273">
        <f>+G35+1</f>
        <v>12</v>
      </c>
      <c r="H36" s="17"/>
      <c r="I36" s="17"/>
      <c r="J36" s="17"/>
      <c r="K36" s="17"/>
      <c r="L36" s="17"/>
      <c r="M36" s="17"/>
      <c r="N36" s="17"/>
    </row>
    <row r="37" spans="3:14" ht="16.5" thickBot="1"/>
    <row r="38" spans="3:14" ht="32.25" thickBot="1">
      <c r="C38" s="288" t="s">
        <v>289</v>
      </c>
      <c r="D38" s="25" t="s">
        <v>9</v>
      </c>
      <c r="E38" s="25" t="s">
        <v>293</v>
      </c>
      <c r="F38" s="26" t="s">
        <v>294</v>
      </c>
    </row>
    <row r="39" spans="3:14">
      <c r="C39" s="289" t="str">
        <f>+C26</f>
        <v>Perc</v>
      </c>
      <c r="D39" s="321">
        <f>IF($C$52=G26,'Input-Output'!$E$13,0)</f>
        <v>0</v>
      </c>
      <c r="E39" s="322">
        <v>10.98</v>
      </c>
      <c r="F39" s="323">
        <f>IF($C$52=G26,D39*E39*0.4536,0)</f>
        <v>0</v>
      </c>
      <c r="G39" s="18"/>
      <c r="H39" s="18"/>
      <c r="I39" s="18"/>
    </row>
    <row r="40" spans="3:14" ht="15.6" customHeight="1">
      <c r="C40" s="289" t="str">
        <f t="shared" ref="C40:C49" si="2">+C27</f>
        <v>DF-2000</v>
      </c>
      <c r="D40" s="324">
        <f>IF($C$52=G27,'Input-Output'!$E$13,0)</f>
        <v>0</v>
      </c>
      <c r="E40" s="257">
        <f t="shared" ref="E40:E49" si="3">+E27*$E$39/$E$26</f>
        <v>5.2332293986636973</v>
      </c>
      <c r="F40" s="264">
        <f t="shared" ref="F40:F49" si="4">IF($C$52=G27,D40*E40*0.4536,0)</f>
        <v>0</v>
      </c>
      <c r="G40" s="489" t="s">
        <v>354</v>
      </c>
      <c r="H40" s="490"/>
      <c r="I40" s="18"/>
    </row>
    <row r="41" spans="3:14">
      <c r="C41" s="289" t="str">
        <f t="shared" si="2"/>
        <v>Versatec (D-2050)</v>
      </c>
      <c r="D41" s="324">
        <f>IF($C$52=G28,'Input-Output'!$E$13,0)</f>
        <v>0</v>
      </c>
      <c r="E41" s="257">
        <f t="shared" si="3"/>
        <v>5.1028062360801787</v>
      </c>
      <c r="F41" s="264">
        <f t="shared" si="4"/>
        <v>0</v>
      </c>
      <c r="G41" s="489"/>
      <c r="H41" s="490"/>
      <c r="I41" s="18"/>
    </row>
    <row r="42" spans="3:14">
      <c r="C42" s="289" t="str">
        <f t="shared" si="2"/>
        <v>Stoddard Solvent</v>
      </c>
      <c r="D42" s="324">
        <f>IF($C$52=G29,'Input-Output'!$E$13,0)</f>
        <v>0</v>
      </c>
      <c r="E42" s="257">
        <f t="shared" si="3"/>
        <v>5.542984409799554</v>
      </c>
      <c r="F42" s="264">
        <f t="shared" si="4"/>
        <v>0</v>
      </c>
      <c r="G42" s="489"/>
      <c r="H42" s="490"/>
      <c r="I42" s="18"/>
    </row>
    <row r="43" spans="3:14">
      <c r="C43" s="289" t="str">
        <f t="shared" si="2"/>
        <v>PureDry</v>
      </c>
      <c r="D43" s="324">
        <f>IF($C$52=G30,'Input-Output'!$E$13,0)</f>
        <v>0</v>
      </c>
      <c r="E43" s="257">
        <f t="shared" si="3"/>
        <v>5.4696213808463252</v>
      </c>
      <c r="F43" s="264">
        <f t="shared" si="4"/>
        <v>0</v>
      </c>
      <c r="G43" s="489"/>
      <c r="H43" s="490"/>
      <c r="I43" s="18"/>
    </row>
    <row r="44" spans="3:14">
      <c r="C44" s="289" t="str">
        <f t="shared" si="2"/>
        <v>Impress</v>
      </c>
      <c r="D44" s="324">
        <f>IF($C$52=G31,'Input-Output'!$E$13,0)</f>
        <v>0</v>
      </c>
      <c r="E44" s="257">
        <f t="shared" si="3"/>
        <v>7.4178173719376392</v>
      </c>
      <c r="F44" s="264">
        <f t="shared" si="4"/>
        <v>0</v>
      </c>
      <c r="G44" s="489"/>
      <c r="H44" s="490"/>
      <c r="I44" s="18"/>
    </row>
    <row r="45" spans="3:14">
      <c r="C45" s="289" t="str">
        <f t="shared" si="2"/>
        <v>Rynex</v>
      </c>
      <c r="D45" s="324">
        <f>IF($C$52=G32,'Input-Output'!$E$13,0)</f>
        <v>0</v>
      </c>
      <c r="E45" s="257">
        <f t="shared" si="3"/>
        <v>6.1951002227171488</v>
      </c>
      <c r="F45" s="264">
        <f t="shared" si="4"/>
        <v>0</v>
      </c>
      <c r="G45" s="489"/>
      <c r="H45" s="490"/>
      <c r="I45" s="18"/>
    </row>
    <row r="46" spans="3:14">
      <c r="C46" s="289" t="str">
        <f t="shared" si="2"/>
        <v>Drylene 800</v>
      </c>
      <c r="D46" s="324">
        <f>IF($C$52=G33,'Input-Output'!$E$13,0)</f>
        <v>0</v>
      </c>
      <c r="E46" s="257">
        <f t="shared" si="3"/>
        <v>5.3718040089086854</v>
      </c>
      <c r="F46" s="264">
        <f t="shared" si="4"/>
        <v>0</v>
      </c>
      <c r="G46" s="18"/>
      <c r="H46" s="18"/>
      <c r="I46" s="18"/>
    </row>
    <row r="47" spans="3:14">
      <c r="C47" s="289" t="str">
        <f t="shared" si="2"/>
        <v>EcoSolv (HC-DCF High Flash)</v>
      </c>
      <c r="D47" s="324">
        <f>IF($C$52=G34,'Input-Output'!$E$13,0)</f>
        <v>0</v>
      </c>
      <c r="E47" s="257">
        <f t="shared" si="3"/>
        <v>5.3718040089086854</v>
      </c>
      <c r="F47" s="264">
        <f t="shared" si="4"/>
        <v>0</v>
      </c>
      <c r="G47" s="18"/>
      <c r="H47" s="18"/>
      <c r="I47" s="18"/>
    </row>
    <row r="48" spans="3:14">
      <c r="C48" s="289" t="str">
        <f t="shared" si="2"/>
        <v>Hydroclene</v>
      </c>
      <c r="D48" s="324">
        <f>IF($C$52=G35,'Input-Output'!$E$13,0)</f>
        <v>0</v>
      </c>
      <c r="E48" s="257">
        <f t="shared" si="3"/>
        <v>5.3718040089086854</v>
      </c>
      <c r="F48" s="264">
        <f t="shared" si="4"/>
        <v>0</v>
      </c>
      <c r="G48" s="18"/>
      <c r="H48" s="18"/>
      <c r="I48" s="18"/>
      <c r="J48" s="21"/>
    </row>
    <row r="49" spans="3:12" ht="16.5" thickBot="1">
      <c r="C49" s="290" t="str">
        <f t="shared" si="2"/>
        <v>Shell Sol 140 HT</v>
      </c>
      <c r="D49" s="325">
        <f>IF($C$52=G36,'Input-Output'!$E$13,0)</f>
        <v>0</v>
      </c>
      <c r="E49" s="258">
        <f t="shared" si="3"/>
        <v>5.3718040089086854</v>
      </c>
      <c r="F49" s="275">
        <f t="shared" si="4"/>
        <v>0</v>
      </c>
      <c r="G49" s="18"/>
      <c r="H49" s="18"/>
      <c r="I49" s="18"/>
    </row>
    <row r="50" spans="3:12" ht="16.5" thickBot="1">
      <c r="C50" s="18"/>
      <c r="D50" s="18"/>
      <c r="E50" s="18"/>
      <c r="F50" s="18"/>
      <c r="G50" s="18"/>
      <c r="H50" s="18"/>
      <c r="I50" s="18"/>
    </row>
    <row r="51" spans="3:12" ht="63.75" thickBot="1">
      <c r="C51" s="261" t="s">
        <v>291</v>
      </c>
      <c r="D51" s="276" t="s">
        <v>7</v>
      </c>
      <c r="E51" s="277" t="s">
        <v>287</v>
      </c>
      <c r="F51" s="277" t="s">
        <v>308</v>
      </c>
      <c r="G51" s="277" t="s">
        <v>288</v>
      </c>
      <c r="H51" s="278" t="s">
        <v>10</v>
      </c>
      <c r="I51" s="18"/>
      <c r="L51" s="399" t="s">
        <v>22</v>
      </c>
    </row>
    <row r="52" spans="3:12">
      <c r="C52" s="284">
        <v>1</v>
      </c>
      <c r="D52" s="301" t="s">
        <v>18</v>
      </c>
      <c r="E52" s="303">
        <v>19.5</v>
      </c>
      <c r="F52" s="37">
        <f>+IF('Input-Output'!$E$12=D52,SUM($F$26:$F$36)*Calculations!E52/100,0)</f>
        <v>0</v>
      </c>
      <c r="G52" s="38">
        <f>IF('Input-Output'!$E$12=D52,SUM($F$26:$F$36)-F52-SUM($F$39:$F$49),0)</f>
        <v>0</v>
      </c>
      <c r="H52" s="39" t="s">
        <v>6</v>
      </c>
      <c r="I52" s="18"/>
      <c r="L52" s="375" t="s">
        <v>17</v>
      </c>
    </row>
    <row r="53" spans="3:12" ht="31.5">
      <c r="C53" s="285">
        <f>+C52</f>
        <v>1</v>
      </c>
      <c r="D53" s="302" t="s">
        <v>357</v>
      </c>
      <c r="E53" s="304">
        <v>53</v>
      </c>
      <c r="F53" s="40">
        <f>+IF('Input-Output'!$E$12=D53,SUM($F$26:$F$36)*Calculations!E53/100,0)</f>
        <v>0</v>
      </c>
      <c r="G53" s="279">
        <f>IF('Input-Output'!$E$12=D53,SUM($F$26:$F$36)-F53-SUM($F$39:$F$49),0)</f>
        <v>0</v>
      </c>
      <c r="H53" s="41" t="s">
        <v>6</v>
      </c>
      <c r="I53" s="18"/>
      <c r="L53" s="375" t="s">
        <v>23</v>
      </c>
    </row>
    <row r="54" spans="3:12" ht="31.5">
      <c r="C54" s="286">
        <f>+C52</f>
        <v>1</v>
      </c>
      <c r="D54" s="302" t="s">
        <v>358</v>
      </c>
      <c r="E54" s="304">
        <v>30.2</v>
      </c>
      <c r="F54" s="40">
        <f>+IF('Input-Output'!$E$12=D54,SUM($F$26:$F$36)*Calculations!E54/100,0)</f>
        <v>0</v>
      </c>
      <c r="G54" s="279">
        <f>IF('Input-Output'!$E$12=D54,SUM($F$26:$F$36)-F54-SUM($F$39:$F$49),0)</f>
        <v>0</v>
      </c>
      <c r="H54" s="41" t="s">
        <v>6</v>
      </c>
      <c r="I54" s="18"/>
      <c r="L54" s="376" t="s">
        <v>213</v>
      </c>
    </row>
    <row r="55" spans="3:12" ht="31.5">
      <c r="C55" s="285">
        <f>+C52</f>
        <v>1</v>
      </c>
      <c r="D55" s="302" t="s">
        <v>359</v>
      </c>
      <c r="E55" s="304">
        <v>44.4</v>
      </c>
      <c r="F55" s="40">
        <f>+IF('Input-Output'!$E$12=D55,SUM($F$26:$F$36)*Calculations!E55/100,0)</f>
        <v>0</v>
      </c>
      <c r="G55" s="279">
        <f>IF('Input-Output'!$E$12=D55,SUM($F$26:$F$36)-F55-SUM($F$39:$F$49),0)</f>
        <v>0</v>
      </c>
      <c r="H55" s="42" t="s">
        <v>6</v>
      </c>
      <c r="I55" s="18"/>
      <c r="L55" s="400">
        <v>1</v>
      </c>
    </row>
    <row r="56" spans="3:12" ht="31.5">
      <c r="C56" s="285">
        <f>+C52</f>
        <v>1</v>
      </c>
      <c r="D56" s="302" t="s">
        <v>360</v>
      </c>
      <c r="E56" s="304">
        <v>38.700000000000003</v>
      </c>
      <c r="F56" s="40">
        <f>+IF('Input-Output'!$E$12=D56,SUM($F$26:$F$36)*Calculations!E56/100,0)</f>
        <v>0</v>
      </c>
      <c r="G56" s="279">
        <f>IF('Input-Output'!$E$12=D56,SUM($F$26:$F$36)-F56-SUM($F$39:$F$49),0)</f>
        <v>0</v>
      </c>
      <c r="H56" s="42" t="s">
        <v>6</v>
      </c>
      <c r="I56" s="18"/>
    </row>
    <row r="57" spans="3:12" ht="31.5">
      <c r="C57" s="286">
        <f>+C52</f>
        <v>1</v>
      </c>
      <c r="D57" s="302" t="s">
        <v>361</v>
      </c>
      <c r="E57" s="304">
        <v>63.7</v>
      </c>
      <c r="F57" s="40">
        <f>+IF('Input-Output'!$E$12=D57,SUM($F$26:$F$36)*Calculations!E57/100,0)</f>
        <v>0</v>
      </c>
      <c r="G57" s="279">
        <f>IF('Input-Output'!$E$12=D57,SUM($F$26:$F$36)-F57-SUM($F$39:$F$49),0)</f>
        <v>0</v>
      </c>
      <c r="H57" s="42" t="s">
        <v>6</v>
      </c>
      <c r="I57" s="18"/>
    </row>
    <row r="58" spans="3:12" ht="31.5">
      <c r="C58" s="285">
        <f>+C52</f>
        <v>1</v>
      </c>
      <c r="D58" s="302" t="s">
        <v>362</v>
      </c>
      <c r="E58" s="304">
        <v>51.4</v>
      </c>
      <c r="F58" s="40">
        <f>+IF('Input-Output'!$E$12=D58,SUM($F$26:$F$36)*Calculations!E58/100,0)</f>
        <v>0</v>
      </c>
      <c r="G58" s="279">
        <f>IF('Input-Output'!$E$12=D58,SUM($F$26:$F$36)-F58-SUM($F$39:$F$49),0)</f>
        <v>0</v>
      </c>
      <c r="H58" s="42" t="s">
        <v>6</v>
      </c>
      <c r="I58" s="18"/>
    </row>
    <row r="59" spans="3:12" ht="31.5">
      <c r="C59" s="285">
        <f>+C52</f>
        <v>1</v>
      </c>
      <c r="D59" s="302" t="s">
        <v>363</v>
      </c>
      <c r="E59" s="304">
        <v>66.3</v>
      </c>
      <c r="F59" s="40">
        <f>+IF('Input-Output'!$E$12=D59,SUM($F$26:$F$36)*Calculations!E59/100,0)</f>
        <v>0</v>
      </c>
      <c r="G59" s="326">
        <f>IF('Input-Output'!$E$12=D59,SUM($F$26:$F$36)-F59-SUM($F$39:$F$49),0)</f>
        <v>0</v>
      </c>
      <c r="H59" s="42" t="s">
        <v>6</v>
      </c>
      <c r="I59" s="18"/>
    </row>
    <row r="60" spans="3:12" ht="32.25" thickBot="1">
      <c r="C60" s="287">
        <f>+C52</f>
        <v>1</v>
      </c>
      <c r="D60" s="491" t="s">
        <v>364</v>
      </c>
      <c r="E60" s="305">
        <v>61.1</v>
      </c>
      <c r="F60" s="43">
        <f>+IF('Input-Output'!$E$12=D60,SUM($F$26:$F$36)*Calculations!E60/100,0)</f>
        <v>0</v>
      </c>
      <c r="G60" s="280">
        <f>IF('Input-Output'!$E$12=D60,SUM($F$26:$F$36)-F60-SUM($F$39:$F$49),0)</f>
        <v>0</v>
      </c>
      <c r="H60" s="44" t="s">
        <v>6</v>
      </c>
      <c r="I60" s="18"/>
    </row>
    <row r="61" spans="3:12">
      <c r="C61" s="18"/>
      <c r="D61" s="18"/>
      <c r="E61" s="18"/>
      <c r="F61" s="18"/>
      <c r="G61" s="18"/>
      <c r="H61" s="18"/>
      <c r="I61" s="18"/>
    </row>
    <row r="62" spans="3:12" ht="18.75">
      <c r="C62" s="36" t="s">
        <v>28</v>
      </c>
      <c r="D62" s="18"/>
      <c r="E62" s="18"/>
      <c r="F62" s="18"/>
      <c r="G62" s="18"/>
      <c r="H62" s="18"/>
      <c r="I62" s="18"/>
    </row>
    <row r="63" spans="3:12" s="20" customFormat="1">
      <c r="C63" s="471" t="s">
        <v>27</v>
      </c>
      <c r="D63" s="472"/>
      <c r="E63" s="472"/>
      <c r="F63" s="472"/>
      <c r="G63" s="472"/>
      <c r="H63" s="473"/>
      <c r="I63" s="19"/>
    </row>
    <row r="64" spans="3:12" s="20" customFormat="1">
      <c r="C64" s="471" t="s">
        <v>20</v>
      </c>
      <c r="D64" s="472"/>
      <c r="E64" s="472"/>
      <c r="F64" s="472"/>
      <c r="G64" s="472"/>
      <c r="H64" s="473"/>
      <c r="I64" s="19"/>
    </row>
    <row r="65" spans="3:19" s="20" customFormat="1" ht="36" customHeight="1">
      <c r="C65" s="471" t="s">
        <v>19</v>
      </c>
      <c r="D65" s="472"/>
      <c r="E65" s="472"/>
      <c r="F65" s="472"/>
      <c r="G65" s="472"/>
      <c r="H65" s="473"/>
      <c r="I65" s="19"/>
    </row>
    <row r="67" spans="3:19">
      <c r="C67" s="480" t="s">
        <v>328</v>
      </c>
      <c r="D67" s="481"/>
      <c r="E67" s="481"/>
      <c r="F67" s="481"/>
      <c r="G67" s="481"/>
      <c r="H67" s="482"/>
    </row>
    <row r="68" spans="3:19">
      <c r="C68" s="483"/>
      <c r="D68" s="484"/>
      <c r="E68" s="484"/>
      <c r="F68" s="484"/>
      <c r="G68" s="484"/>
      <c r="H68" s="485"/>
    </row>
    <row r="69" spans="3:19" s="21" customFormat="1" ht="269.25" customHeight="1">
      <c r="C69" s="486"/>
      <c r="D69" s="487"/>
      <c r="E69" s="487"/>
      <c r="F69" s="487"/>
      <c r="G69" s="487"/>
      <c r="H69" s="488"/>
      <c r="L69" s="22"/>
    </row>
    <row r="74" spans="3:19" ht="16.5">
      <c r="C74" s="120" t="s">
        <v>152</v>
      </c>
      <c r="D74" s="121">
        <f>IF(F170=1,0,IF(F170=2,'Input-Output'!E26,'Input-Output'!E26*0.028317))</f>
        <v>0</v>
      </c>
      <c r="E74" s="122" t="s">
        <v>153</v>
      </c>
      <c r="F74" s="123"/>
      <c r="G74" s="118"/>
      <c r="H74" s="121">
        <f>IF(H170=1,0,IF(H170=2,'Input-Output'!E29,'Input-Output'!E29/0.947817))</f>
        <v>0</v>
      </c>
      <c r="I74" s="121" t="s">
        <v>154</v>
      </c>
      <c r="J74" s="124"/>
      <c r="K74" s="124"/>
      <c r="L74" s="121"/>
      <c r="M74" s="118"/>
      <c r="N74" s="119"/>
      <c r="O74" s="118"/>
      <c r="P74" s="118"/>
      <c r="Q74" s="118"/>
      <c r="R74" s="118"/>
      <c r="S74" s="118"/>
    </row>
    <row r="75" spans="3:19" ht="16.5">
      <c r="C75" s="118"/>
      <c r="D75" s="121">
        <f>D74*35.315</f>
        <v>0</v>
      </c>
      <c r="E75" s="122" t="s">
        <v>155</v>
      </c>
      <c r="F75" s="123" t="s">
        <v>36</v>
      </c>
      <c r="G75" s="118"/>
      <c r="H75" s="121">
        <f>H74/1020*'Input-Output'!E30*'Input-Output'!E31*'Input-Output'!E32</f>
        <v>0</v>
      </c>
      <c r="I75" s="122" t="s">
        <v>155</v>
      </c>
      <c r="J75" s="124"/>
      <c r="K75" s="124"/>
      <c r="L75" s="121"/>
      <c r="M75" s="118"/>
      <c r="N75" s="119"/>
      <c r="O75" s="118"/>
      <c r="P75" s="118"/>
      <c r="Q75" s="118"/>
      <c r="R75" s="118"/>
      <c r="S75" s="118"/>
    </row>
    <row r="76" spans="3:19" ht="16.5" thickBot="1">
      <c r="C76" s="125"/>
      <c r="D76" s="125"/>
      <c r="E76" s="126"/>
      <c r="F76" s="126"/>
      <c r="G76" s="127"/>
      <c r="H76" s="127"/>
      <c r="I76" s="127"/>
      <c r="J76" s="127"/>
      <c r="K76" s="127"/>
      <c r="L76" s="127"/>
      <c r="M76" s="125"/>
      <c r="N76" s="119"/>
      <c r="O76" s="128"/>
      <c r="P76" s="128"/>
      <c r="Q76" s="128"/>
      <c r="R76" s="128"/>
      <c r="S76" s="128"/>
    </row>
    <row r="77" spans="3:19">
      <c r="C77" s="129"/>
      <c r="D77" s="130"/>
      <c r="E77" s="466" t="s">
        <v>156</v>
      </c>
      <c r="F77" s="466"/>
      <c r="G77" s="466"/>
      <c r="H77" s="466"/>
      <c r="I77" s="466"/>
      <c r="J77" s="466"/>
      <c r="K77" s="131" t="s">
        <v>157</v>
      </c>
      <c r="L77" s="453" t="s">
        <v>158</v>
      </c>
      <c r="M77" s="132"/>
      <c r="R77" s="128"/>
      <c r="S77" s="128"/>
    </row>
    <row r="78" spans="3:19" ht="16.5">
      <c r="C78" s="133"/>
      <c r="D78" s="134"/>
      <c r="E78" s="456" t="s">
        <v>159</v>
      </c>
      <c r="F78" s="456"/>
      <c r="G78" s="456"/>
      <c r="H78" s="456"/>
      <c r="I78" s="456"/>
      <c r="J78" s="456"/>
      <c r="K78" s="135" t="s">
        <v>160</v>
      </c>
      <c r="L78" s="454"/>
      <c r="M78" s="136"/>
      <c r="R78" s="128"/>
      <c r="S78" s="128"/>
    </row>
    <row r="79" spans="3:19" ht="16.5" thickBot="1">
      <c r="C79" s="137" t="s">
        <v>161</v>
      </c>
      <c r="D79" s="138" t="s">
        <v>5</v>
      </c>
      <c r="E79" s="468" t="s">
        <v>162</v>
      </c>
      <c r="F79" s="468"/>
      <c r="G79" s="469" t="s">
        <v>163</v>
      </c>
      <c r="H79" s="470"/>
      <c r="I79" s="469" t="s">
        <v>164</v>
      </c>
      <c r="J79" s="470"/>
      <c r="K79" s="139" t="s">
        <v>165</v>
      </c>
      <c r="L79" s="455"/>
      <c r="M79" s="140" t="s">
        <v>166</v>
      </c>
      <c r="R79" s="128"/>
      <c r="S79" s="128"/>
    </row>
    <row r="80" spans="3:19">
      <c r="C80" s="141"/>
      <c r="D80" s="142"/>
      <c r="E80" s="143"/>
      <c r="F80" s="144"/>
      <c r="G80" s="126"/>
      <c r="H80" s="145"/>
      <c r="I80" s="146"/>
      <c r="J80" s="145"/>
      <c r="K80" s="127"/>
      <c r="L80" s="147"/>
      <c r="M80" s="136"/>
      <c r="R80" s="128"/>
      <c r="S80" s="128"/>
    </row>
    <row r="81" spans="3:19">
      <c r="C81" s="148" t="s">
        <v>143</v>
      </c>
      <c r="D81" s="142" t="s">
        <v>144</v>
      </c>
      <c r="E81" s="123"/>
      <c r="F81" s="145">
        <v>0.6</v>
      </c>
      <c r="G81" s="126"/>
      <c r="H81" s="145">
        <v>0.6</v>
      </c>
      <c r="I81" s="146"/>
      <c r="J81" s="145">
        <v>0.6</v>
      </c>
      <c r="K81" s="149">
        <f>IF('Input-Output'!$E$26&gt;0,Calculations!$D$75*IF(Calculations!$C$171=1,0,IF(Calculations!$C$171=2,Calculations!F81/1000000*0.4536,IF($C$171=3,Calculations!H81/1000000*0.4536,Calculations!J81/1000000*0.4536))),$H$75*IF(Calculations!$C$171=1,0,IF(Calculations!$C$171=2,Calculations!F81/1000000*0.4536,IF($C$171=3,Calculations!H81/1000000*0.4536,Calculations!J81/1000000*0.4536))))</f>
        <v>0</v>
      </c>
      <c r="L81" s="147" t="s">
        <v>167</v>
      </c>
      <c r="M81" s="136"/>
      <c r="R81" s="128"/>
      <c r="S81" s="128"/>
    </row>
    <row r="82" spans="3:19">
      <c r="C82" s="150" t="s">
        <v>62</v>
      </c>
      <c r="D82" s="142" t="s">
        <v>63</v>
      </c>
      <c r="E82" s="123"/>
      <c r="F82" s="145">
        <v>100</v>
      </c>
      <c r="G82" s="126"/>
      <c r="H82" s="145">
        <v>50</v>
      </c>
      <c r="I82" s="146"/>
      <c r="J82" s="145">
        <v>32</v>
      </c>
      <c r="K82" s="149">
        <f>IF('Input-Output'!$E$26&gt;0,Calculations!$D$75*IF(Calculations!$C$171=1,0,IF(Calculations!$C$171=2,Calculations!F82/1000000*0.4536,IF($C$171=3,Calculations!H82/1000000*0.4536,Calculations!J82/1000000*0.4536))),$H$75*IF(Calculations!$C$171=1,0,IF(Calculations!$C$171=2,Calculations!F82/1000000*0.4536,IF($C$171=3,Calculations!H82/1000000*0.4536,Calculations!J82/1000000*0.4536))))</f>
        <v>0</v>
      </c>
      <c r="L82" s="147" t="str">
        <f>IF(Calculations!C170=1,"B",IF(Calculations!C170=2,"D","C"))</f>
        <v>C</v>
      </c>
      <c r="M82" s="136"/>
      <c r="R82" s="128"/>
      <c r="S82" s="128"/>
    </row>
    <row r="83" spans="3:19">
      <c r="C83" s="148" t="s">
        <v>105</v>
      </c>
      <c r="D83" s="142" t="s">
        <v>106</v>
      </c>
      <c r="E83" s="123"/>
      <c r="F83" s="145">
        <v>84</v>
      </c>
      <c r="G83" s="126"/>
      <c r="H83" s="145">
        <v>84</v>
      </c>
      <c r="I83" s="146"/>
      <c r="J83" s="145">
        <v>84</v>
      </c>
      <c r="K83" s="149">
        <f>IF('Input-Output'!$E$26&gt;0,Calculations!$D$75*IF(Calculations!$C$171=1,0,IF(Calculations!$C$171=2,Calculations!F83/1000000*0.4536,IF($C$171=3,Calculations!H83/1000000*0.4536,Calculations!J83/1000000*0.4536))),$H$75*IF(Calculations!$C$171=1,0,IF(Calculations!$C$171=2,Calculations!F83/1000000*0.4536,IF($C$171=3,Calculations!H83/1000000*0.4536,Calculations!J83/1000000*0.4536))))</f>
        <v>0</v>
      </c>
      <c r="L83" s="147" t="s">
        <v>168</v>
      </c>
      <c r="M83" s="136"/>
      <c r="R83" s="128"/>
      <c r="S83" s="128"/>
    </row>
    <row r="84" spans="3:19">
      <c r="C84" s="148" t="s">
        <v>131</v>
      </c>
      <c r="D84" s="142" t="s">
        <v>132</v>
      </c>
      <c r="E84" s="123"/>
      <c r="F84" s="145">
        <v>2.2000000000000002</v>
      </c>
      <c r="G84" s="126"/>
      <c r="H84" s="145">
        <v>2.2000000000000002</v>
      </c>
      <c r="I84" s="146"/>
      <c r="J84" s="145">
        <v>0.64</v>
      </c>
      <c r="K84" s="149">
        <f>IF('Input-Output'!$E$26&gt;0,Calculations!$D$75*IF(Calculations!$C$171=1,0,IF(Calculations!$C$171=2,Calculations!F84/1000000*0.4536,IF($C$171=3,Calculations!H84/1000000*0.4536,Calculations!J84/1000000*0.4536))),$H$75*IF(Calculations!$C$171=1,0,IF(Calculations!$C$171=2,Calculations!F84/1000000*0.4536,IF($C$171=3,Calculations!H84/1000000*0.4536,Calculations!J84/1000000*0.4536))))</f>
        <v>0</v>
      </c>
      <c r="L84" s="147" t="s">
        <v>169</v>
      </c>
      <c r="M84" s="136"/>
      <c r="R84" s="128"/>
      <c r="S84" s="128"/>
    </row>
    <row r="85" spans="3:19">
      <c r="C85" s="150" t="s">
        <v>64</v>
      </c>
      <c r="D85" s="142" t="s">
        <v>51</v>
      </c>
      <c r="E85" s="123"/>
      <c r="F85" s="145">
        <v>1.9</v>
      </c>
      <c r="G85" s="126"/>
      <c r="H85" s="145">
        <v>1.9</v>
      </c>
      <c r="I85" s="146"/>
      <c r="J85" s="145">
        <v>1.9</v>
      </c>
      <c r="K85" s="149">
        <f>IF('Input-Output'!$E$26&gt;0,Calculations!$D$75*IF(Calculations!$C$171=1,0,IF(Calculations!$C$171=2,Calculations!F85/1000000*0.4536,IF($C$171=3,Calculations!H85/1000000*0.4536,Calculations!J85/1000000*0.4536))),$H$75*IF(Calculations!$C$171=1,0,IF(Calculations!$C$171=2,Calculations!F85/1000000*0.4536,IF($C$171=3,Calculations!H85/1000000*0.4536,Calculations!J85/1000000*0.4536))))</f>
        <v>0</v>
      </c>
      <c r="L85" s="147" t="s">
        <v>170</v>
      </c>
      <c r="M85" s="136"/>
      <c r="R85" s="128"/>
      <c r="S85" s="128"/>
    </row>
    <row r="86" spans="3:19">
      <c r="C86" s="150" t="s">
        <v>103</v>
      </c>
      <c r="D86" s="151" t="s">
        <v>104</v>
      </c>
      <c r="E86" s="123"/>
      <c r="F86" s="152">
        <v>120000</v>
      </c>
      <c r="G86" s="127"/>
      <c r="H86" s="152">
        <v>120000</v>
      </c>
      <c r="I86" s="153"/>
      <c r="J86" s="152">
        <v>120000</v>
      </c>
      <c r="K86" s="149">
        <f>IF('Input-Output'!$E$26&gt;0,Calculations!$D$75*IF(Calculations!$C$171=1,0,IF(Calculations!$C$171=2,Calculations!F86/1000000*0.4536,IF($C$171=3,Calculations!H86/1000000*0.4536,Calculations!J86/1000000*0.4536))),$H$75*IF(Calculations!$C$171=1,0,IF(Calculations!$C$171=2,Calculations!F86/1000000*0.4536,IF($C$171=3,Calculations!H86/1000000*0.4536,Calculations!J86/1000000*0.4536))))</f>
        <v>0</v>
      </c>
      <c r="L86" s="147" t="s">
        <v>167</v>
      </c>
      <c r="M86" s="136"/>
      <c r="R86" s="128"/>
      <c r="S86" s="128"/>
    </row>
    <row r="87" spans="3:19">
      <c r="C87" s="148" t="s">
        <v>145</v>
      </c>
      <c r="D87" s="142" t="s">
        <v>51</v>
      </c>
      <c r="E87" s="123"/>
      <c r="F87" s="145">
        <v>11</v>
      </c>
      <c r="G87" s="126"/>
      <c r="H87" s="145">
        <v>11</v>
      </c>
      <c r="I87" s="146"/>
      <c r="J87" s="145">
        <v>11</v>
      </c>
      <c r="K87" s="149">
        <f>IF('Input-Output'!$E$26&gt;0,Calculations!$D$75*IF(Calculations!$C$171=1,0,IF(Calculations!$C$171=2,Calculations!F87/1000000*0.4536,IF($C$171=3,Calculations!H87/1000000*0.4536,Calculations!J87/1000000*0.4536))),$H$75*IF(Calculations!$C$171=1,0,IF(Calculations!$C$171=2,Calculations!F87/1000000*0.4536,IF($C$171=3,Calculations!H87/1000000*0.4536,Calculations!J87/1000000*0.4536))))</f>
        <v>0</v>
      </c>
      <c r="L87" s="147" t="s">
        <v>168</v>
      </c>
      <c r="M87" s="136"/>
      <c r="R87" s="128"/>
      <c r="S87" s="128"/>
    </row>
    <row r="88" spans="3:19">
      <c r="C88" s="148" t="s">
        <v>54</v>
      </c>
      <c r="D88" s="142" t="s">
        <v>55</v>
      </c>
      <c r="E88" s="123"/>
      <c r="F88" s="145">
        <v>5.0000000000000001E-4</v>
      </c>
      <c r="G88" s="126"/>
      <c r="H88" s="154">
        <v>5.0000000000000001E-4</v>
      </c>
      <c r="I88" s="155"/>
      <c r="J88" s="145">
        <v>5.0000000000000001E-4</v>
      </c>
      <c r="K88" s="149">
        <f>IF('Input-Output'!$E$26&gt;0,Calculations!$D$75*IF(Calculations!$C$171=1,0,IF(Calculations!$C$171=2,Calculations!F88/1000000*0.4536,IF($C$171=3,Calculations!H88/1000000*0.4536,Calculations!J88/1000000*0.4536))),$H$75*IF(Calculations!$C$171=1,0,IF(Calculations!$C$171=2,Calculations!F88/1000000*0.4536,IF($C$171=3,Calculations!H88/1000000*0.4536,Calculations!J88/1000000*0.4536))))</f>
        <v>0</v>
      </c>
      <c r="L88" s="147" t="s">
        <v>170</v>
      </c>
      <c r="M88" s="136"/>
      <c r="R88" s="128"/>
      <c r="S88" s="128"/>
    </row>
    <row r="89" spans="3:19">
      <c r="C89" s="148" t="s">
        <v>125</v>
      </c>
      <c r="D89" s="142" t="s">
        <v>126</v>
      </c>
      <c r="E89" s="123"/>
      <c r="F89" s="145">
        <v>2.2999999999999998</v>
      </c>
      <c r="G89" s="126"/>
      <c r="H89" s="145">
        <v>2.2999999999999998</v>
      </c>
      <c r="I89" s="146"/>
      <c r="J89" s="145">
        <v>2.2999999999999998</v>
      </c>
      <c r="K89" s="149">
        <f>IF('Input-Output'!$E$26&gt;0,Calculations!$D$75*IF(Calculations!$C$171=1,0,IF(Calculations!$C$171=2,Calculations!F89/1000000*0.4536,IF($C$171=3,Calculations!H89/1000000*0.4536,Calculations!J89/1000000*0.4536))),$H$75*IF(Calculations!$C$171=1,0,IF(Calculations!$C$171=2,Calculations!F89/1000000*0.4536,IF($C$171=3,Calculations!H89/1000000*0.4536,Calculations!J89/1000000*0.4536))))</f>
        <v>0</v>
      </c>
      <c r="L89" s="147" t="s">
        <v>168</v>
      </c>
      <c r="M89" s="136"/>
      <c r="R89" s="128"/>
      <c r="S89" s="128"/>
    </row>
    <row r="90" spans="3:19">
      <c r="C90" s="148" t="s">
        <v>66</v>
      </c>
      <c r="D90" s="142" t="s">
        <v>51</v>
      </c>
      <c r="E90" s="123"/>
      <c r="F90" s="145">
        <v>5.5</v>
      </c>
      <c r="G90" s="126"/>
      <c r="H90" s="145">
        <v>5.5</v>
      </c>
      <c r="I90" s="146"/>
      <c r="J90" s="145">
        <v>5.5</v>
      </c>
      <c r="K90" s="149">
        <f>IF('Input-Output'!$E$26&gt;0,Calculations!$D$75*IF(Calculations!$C$171=1,0,IF(Calculations!$C$171=2,Calculations!F90/1000000*0.4536,IF($C$171=3,Calculations!H90/1000000*0.4536,Calculations!J90/1000000*0.4536))),$H$75*IF(Calculations!$C$171=1,0,IF(Calculations!$C$171=2,Calculations!F90/1000000*0.4536,IF($C$171=3,Calculations!H90/1000000*0.4536,Calculations!J90/1000000*0.4536))))</f>
        <v>0</v>
      </c>
      <c r="L90" s="147" t="s">
        <v>171</v>
      </c>
      <c r="M90" s="156"/>
      <c r="R90" s="128"/>
      <c r="S90" s="128"/>
    </row>
    <row r="91" spans="3:19">
      <c r="C91" s="148" t="s">
        <v>71</v>
      </c>
      <c r="D91" s="142" t="s">
        <v>72</v>
      </c>
      <c r="E91" s="157"/>
      <c r="F91" s="145">
        <v>2.4000000000000001E-5</v>
      </c>
      <c r="G91" s="157"/>
      <c r="H91" s="145">
        <v>2.4000000000000001E-5</v>
      </c>
      <c r="I91" s="157"/>
      <c r="J91" s="145">
        <v>2.4000000000000001E-5</v>
      </c>
      <c r="K91" s="158">
        <f>IF('Input-Output'!$E$26&gt;0,Calculations!$D$75*IF(Calculations!$C$171=1,0,IF(Calculations!$C$171=2,Calculations!F91/1000000*0.4536,IF($C$171=3,Calculations!H91/1000000*0.4536,Calculations!J91/1000000*0.4536))),$H$75*IF(Calculations!$C$171=1,0,IF(Calculations!$C$171=2,Calculations!F91/1000000*0.4536,IF($C$171=3,Calculations!H91/1000000*0.4536,Calculations!J91/1000000*0.4536))))</f>
        <v>0</v>
      </c>
      <c r="L91" s="147" t="s">
        <v>170</v>
      </c>
      <c r="M91" s="156"/>
      <c r="R91" s="128"/>
      <c r="S91" s="128"/>
    </row>
    <row r="92" spans="3:19">
      <c r="C92" s="148" t="s">
        <v>73</v>
      </c>
      <c r="D92" s="142" t="s">
        <v>74</v>
      </c>
      <c r="E92" s="159" t="s">
        <v>172</v>
      </c>
      <c r="F92" s="160">
        <v>1.7999999999999999E-6</v>
      </c>
      <c r="G92" s="159" t="s">
        <v>172</v>
      </c>
      <c r="H92" s="160">
        <v>1.7999999999999999E-6</v>
      </c>
      <c r="I92" s="159" t="s">
        <v>172</v>
      </c>
      <c r="J92" s="160">
        <v>1.7999999999999999E-6</v>
      </c>
      <c r="K92" s="158">
        <f>IF('Input-Output'!$E$26&gt;0,Calculations!$D$75*IF(Calculations!$C$171=1,0,IF(Calculations!$C$171=2,Calculations!F92/1000000*0.4536,IF($C$171=3,Calculations!H92/1000000*0.4536,Calculations!J92/1000000*0.4536))),$H$75*IF(Calculations!$C$171=1,0,IF(Calculations!$C$171=2,Calculations!F92/1000000*0.4536,IF($C$171=3,Calculations!H92/1000000*0.4536,Calculations!J92/1000000*0.4536))))</f>
        <v>0</v>
      </c>
      <c r="L92" s="147" t="s">
        <v>169</v>
      </c>
      <c r="M92" s="156" t="s">
        <v>173</v>
      </c>
      <c r="R92" s="128"/>
      <c r="S92" s="128"/>
    </row>
    <row r="93" spans="3:19">
      <c r="C93" s="148" t="s">
        <v>75</v>
      </c>
      <c r="D93" s="142" t="s">
        <v>76</v>
      </c>
      <c r="E93" s="159" t="s">
        <v>172</v>
      </c>
      <c r="F93" s="145">
        <v>1.5999999999999999E-5</v>
      </c>
      <c r="G93" s="159" t="s">
        <v>172</v>
      </c>
      <c r="H93" s="145">
        <v>1.5999999999999999E-5</v>
      </c>
      <c r="I93" s="159" t="s">
        <v>172</v>
      </c>
      <c r="J93" s="145">
        <v>1.5999999999999999E-5</v>
      </c>
      <c r="K93" s="158">
        <f>IF('Input-Output'!$E$26&gt;0,Calculations!$D$75*IF(Calculations!$C$171=1,0,IF(Calculations!$C$171=2,Calculations!F93/1000000*0.4536,IF($C$171=3,Calculations!H93/1000000*0.4536,Calculations!J93/1000000*0.4536))),$H$75*IF(Calculations!$C$171=1,0,IF(Calculations!$C$171=2,Calculations!F93/1000000*0.4536,IF($C$171=3,Calculations!H93/1000000*0.4536,Calculations!J93/1000000*0.4536))))</f>
        <v>0</v>
      </c>
      <c r="L93" s="147" t="s">
        <v>169</v>
      </c>
      <c r="M93" s="156" t="s">
        <v>173</v>
      </c>
      <c r="R93" s="128"/>
      <c r="S93" s="128"/>
    </row>
    <row r="94" spans="3:19">
      <c r="C94" s="148" t="s">
        <v>77</v>
      </c>
      <c r="D94" s="142" t="s">
        <v>78</v>
      </c>
      <c r="E94" s="159" t="s">
        <v>172</v>
      </c>
      <c r="F94" s="145">
        <v>1.7999999999999999E-6</v>
      </c>
      <c r="G94" s="159" t="s">
        <v>172</v>
      </c>
      <c r="H94" s="145">
        <v>1.7999999999999999E-6</v>
      </c>
      <c r="I94" s="159" t="s">
        <v>172</v>
      </c>
      <c r="J94" s="145">
        <v>1.7999999999999999E-6</v>
      </c>
      <c r="K94" s="158">
        <f>IF('Input-Output'!$E$26&gt;0,Calculations!$D$75*IF(Calculations!$C$171=1,0,IF(Calculations!$C$171=2,Calculations!F94/1000000*0.4536,IF($C$171=3,Calculations!H94/1000000*0.4536,Calculations!J94/1000000*0.4536))),$H$75*IF(Calculations!$C$171=1,0,IF(Calculations!$C$171=2,Calculations!F94/1000000*0.4536,IF($C$171=3,Calculations!H94/1000000*0.4536,Calculations!J94/1000000*0.4536))))</f>
        <v>0</v>
      </c>
      <c r="L94" s="147" t="s">
        <v>169</v>
      </c>
      <c r="M94" s="156" t="s">
        <v>173</v>
      </c>
      <c r="R94" s="128"/>
      <c r="S94" s="128"/>
    </row>
    <row r="95" spans="3:19">
      <c r="C95" s="150" t="s">
        <v>79</v>
      </c>
      <c r="D95" s="142" t="s">
        <v>80</v>
      </c>
      <c r="E95" s="159" t="s">
        <v>172</v>
      </c>
      <c r="F95" s="145">
        <v>1.7999999999999999E-6</v>
      </c>
      <c r="G95" s="159" t="s">
        <v>172</v>
      </c>
      <c r="H95" s="145">
        <v>1.7999999999999999E-6</v>
      </c>
      <c r="I95" s="159" t="s">
        <v>172</v>
      </c>
      <c r="J95" s="145">
        <v>1.7999999999999999E-6</v>
      </c>
      <c r="K95" s="158">
        <f>IF('Input-Output'!$E$26&gt;0,Calculations!$D$75*IF(Calculations!$C$171=1,0,IF(Calculations!$C$171=2,Calculations!F95/1000000*0.4536,IF($C$171=3,Calculations!H95/1000000*0.4536,Calculations!J95/1000000*0.4536))),$H$75*IF(Calculations!$C$171=1,0,IF(Calculations!$C$171=2,Calculations!F95/1000000*0.4536,IF($C$171=3,Calculations!H95/1000000*0.4536,Calculations!J95/1000000*0.4536))))</f>
        <v>0</v>
      </c>
      <c r="L95" s="147" t="s">
        <v>169</v>
      </c>
      <c r="M95" s="156" t="s">
        <v>173</v>
      </c>
      <c r="R95" s="128"/>
      <c r="S95" s="128"/>
    </row>
    <row r="96" spans="3:19">
      <c r="C96" s="148" t="s">
        <v>81</v>
      </c>
      <c r="D96" s="142" t="s">
        <v>82</v>
      </c>
      <c r="E96" s="159" t="s">
        <v>172</v>
      </c>
      <c r="F96" s="145">
        <v>2.3999999999999999E-6</v>
      </c>
      <c r="G96" s="159" t="s">
        <v>172</v>
      </c>
      <c r="H96" s="145">
        <v>2.3999999999999999E-6</v>
      </c>
      <c r="I96" s="159" t="s">
        <v>172</v>
      </c>
      <c r="J96" s="145">
        <v>2.3999999999999999E-6</v>
      </c>
      <c r="K96" s="158">
        <f>IF('Input-Output'!$E$26&gt;0,Calculations!$D$75*IF(Calculations!$C$171=1,0,IF(Calculations!$C$171=2,Calculations!F96/1000000*0.4536,IF($C$171=3,Calculations!H96/1000000*0.4536,Calculations!J96/1000000*0.4536))),$H$75*IF(Calculations!$C$171=1,0,IF(Calculations!$C$171=2,Calculations!F96/1000000*0.4536,IF($C$171=3,Calculations!H96/1000000*0.4536,Calculations!J96/1000000*0.4536))))</f>
        <v>0</v>
      </c>
      <c r="L96" s="147" t="s">
        <v>169</v>
      </c>
      <c r="M96" s="156"/>
      <c r="R96" s="128"/>
      <c r="S96" s="128"/>
    </row>
    <row r="97" spans="3:19">
      <c r="C97" s="148" t="s">
        <v>87</v>
      </c>
      <c r="D97" s="142" t="s">
        <v>88</v>
      </c>
      <c r="E97" s="159" t="s">
        <v>172</v>
      </c>
      <c r="F97" s="145">
        <v>1.7999999999999999E-6</v>
      </c>
      <c r="G97" s="159" t="s">
        <v>172</v>
      </c>
      <c r="H97" s="145">
        <v>1.7999999999999999E-6</v>
      </c>
      <c r="I97" s="159" t="s">
        <v>172</v>
      </c>
      <c r="J97" s="145">
        <v>1.7999999999999999E-6</v>
      </c>
      <c r="K97" s="158">
        <f>IF('Input-Output'!$E$26&gt;0,Calculations!$D$75*IF(Calculations!$C$171=1,0,IF(Calculations!$C$171=2,Calculations!F97/1000000*0.4536,IF($C$171=3,Calculations!H97/1000000*0.4536,Calculations!J97/1000000*0.4536))),$H$75*IF(Calculations!$C$171=1,0,IF(Calculations!$C$171=2,Calculations!F97/1000000*0.4536,IF($C$171=3,Calculations!H97/1000000*0.4536,Calculations!J97/1000000*0.4536))))</f>
        <v>0</v>
      </c>
      <c r="L97" s="147" t="s">
        <v>169</v>
      </c>
      <c r="M97" s="156" t="s">
        <v>173</v>
      </c>
      <c r="R97" s="128"/>
      <c r="S97" s="128"/>
    </row>
    <row r="98" spans="3:19">
      <c r="C98" s="148" t="s">
        <v>46</v>
      </c>
      <c r="D98" s="142" t="s">
        <v>47</v>
      </c>
      <c r="E98" s="157"/>
      <c r="F98" s="145">
        <v>2.0999999999999999E-3</v>
      </c>
      <c r="G98" s="157"/>
      <c r="H98" s="145">
        <v>2.0999999999999999E-3</v>
      </c>
      <c r="I98" s="157"/>
      <c r="J98" s="145">
        <v>2.0999999999999999E-3</v>
      </c>
      <c r="K98" s="158">
        <f>IF('Input-Output'!$E$26&gt;0,Calculations!$D$75*IF(Calculations!$C$171=1,0,IF(Calculations!$C$171=2,Calculations!F98/1000000*0.4536,IF($C$171=3,Calculations!H98/1000000*0.4536,Calculations!J98/1000000*0.4536))),$H$75*IF(Calculations!$C$171=1,0,IF(Calculations!$C$171=2,Calculations!F98/1000000*0.4536,IF($C$171=3,Calculations!H98/1000000*0.4536,Calculations!J98/1000000*0.4536))))</f>
        <v>0</v>
      </c>
      <c r="L98" s="147" t="s">
        <v>168</v>
      </c>
      <c r="M98" s="156"/>
      <c r="R98" s="128"/>
      <c r="S98" s="128"/>
    </row>
    <row r="99" spans="3:19">
      <c r="C99" s="148" t="s">
        <v>91</v>
      </c>
      <c r="D99" s="142" t="s">
        <v>92</v>
      </c>
      <c r="E99" s="159" t="s">
        <v>172</v>
      </c>
      <c r="F99" s="145">
        <v>1.1999999999999999E-6</v>
      </c>
      <c r="G99" s="159" t="s">
        <v>172</v>
      </c>
      <c r="H99" s="145">
        <v>1.1999999999999999E-6</v>
      </c>
      <c r="I99" s="159" t="s">
        <v>172</v>
      </c>
      <c r="J99" s="145">
        <v>1.1999999999999999E-6</v>
      </c>
      <c r="K99" s="158">
        <f>IF('Input-Output'!$E$26&gt;0,Calculations!$D$75*IF(Calculations!$C$171=1,0,IF(Calculations!$C$171=2,Calculations!F99/1000000*0.4536,IF($C$171=3,Calculations!H99/1000000*0.4536,Calculations!J99/1000000*0.4536))),$H$75*IF(Calculations!$C$171=1,0,IF(Calculations!$C$171=2,Calculations!F99/1000000*0.4536,IF($C$171=3,Calculations!H99/1000000*0.4536,Calculations!J99/1000000*0.4536))))</f>
        <v>0</v>
      </c>
      <c r="L99" s="147" t="s">
        <v>169</v>
      </c>
      <c r="M99" s="156" t="s">
        <v>173</v>
      </c>
      <c r="R99" s="128"/>
      <c r="S99" s="128"/>
    </row>
    <row r="100" spans="3:19">
      <c r="C100" s="148" t="s">
        <v>93</v>
      </c>
      <c r="D100" s="142" t="s">
        <v>94</v>
      </c>
      <c r="E100" s="159" t="s">
        <v>172</v>
      </c>
      <c r="F100" s="145">
        <v>1.7999999999999999E-6</v>
      </c>
      <c r="G100" s="159" t="s">
        <v>172</v>
      </c>
      <c r="H100" s="145">
        <v>1.7999999999999999E-6</v>
      </c>
      <c r="I100" s="159" t="s">
        <v>172</v>
      </c>
      <c r="J100" s="145">
        <v>1.7999999999999999E-6</v>
      </c>
      <c r="K100" s="158">
        <f>IF('Input-Output'!$E$26&gt;0,Calculations!$D$75*IF(Calculations!$C$171=1,0,IF(Calculations!$C$171=2,Calculations!F100/1000000*0.4536,IF($C$171=3,Calculations!H100/1000000*0.4536,Calculations!J100/1000000*0.4536))),$H$75*IF(Calculations!$C$171=1,0,IF(Calculations!$C$171=2,Calculations!F100/1000000*0.4536,IF($C$171=3,Calculations!H100/1000000*0.4536,Calculations!J100/1000000*0.4536))))</f>
        <v>0</v>
      </c>
      <c r="L100" s="147" t="s">
        <v>169</v>
      </c>
      <c r="M100" s="156" t="s">
        <v>173</v>
      </c>
      <c r="R100" s="128"/>
      <c r="S100" s="128"/>
    </row>
    <row r="101" spans="3:19">
      <c r="C101" s="148" t="s">
        <v>95</v>
      </c>
      <c r="D101" s="142" t="s">
        <v>96</v>
      </c>
      <c r="E101" s="159" t="s">
        <v>172</v>
      </c>
      <c r="F101" s="145">
        <v>1.1999999999999999E-6</v>
      </c>
      <c r="G101" s="159" t="s">
        <v>172</v>
      </c>
      <c r="H101" s="145">
        <v>1.1999999999999999E-6</v>
      </c>
      <c r="I101" s="159" t="s">
        <v>172</v>
      </c>
      <c r="J101" s="145">
        <v>1.1999999999999999E-6</v>
      </c>
      <c r="K101" s="158">
        <f>IF('Input-Output'!$E$26&gt;0,Calculations!$D$75*IF(Calculations!$C$171=1,0,IF(Calculations!$C$171=2,Calculations!F101/1000000*0.4536,IF($C$171=3,Calculations!H101/1000000*0.4536,Calculations!J101/1000000*0.4536))),$H$75*IF(Calculations!$C$171=1,0,IF(Calculations!$C$171=2,Calculations!F101/1000000*0.4536,IF($C$171=3,Calculations!H101/1000000*0.4536,Calculations!J101/1000000*0.4536))))</f>
        <v>0</v>
      </c>
      <c r="L101" s="147" t="s">
        <v>169</v>
      </c>
      <c r="M101" s="156" t="s">
        <v>173</v>
      </c>
      <c r="R101" s="128"/>
      <c r="S101" s="128"/>
    </row>
    <row r="102" spans="3:19">
      <c r="C102" s="148" t="s">
        <v>97</v>
      </c>
      <c r="D102" s="142" t="s">
        <v>98</v>
      </c>
      <c r="E102" s="159" t="s">
        <v>172</v>
      </c>
      <c r="F102" s="145">
        <v>1.7999999999999999E-6</v>
      </c>
      <c r="G102" s="159" t="s">
        <v>172</v>
      </c>
      <c r="H102" s="145">
        <v>1.7999999999999999E-6</v>
      </c>
      <c r="I102" s="159" t="s">
        <v>172</v>
      </c>
      <c r="J102" s="145">
        <v>1.7999999999999999E-6</v>
      </c>
      <c r="K102" s="158">
        <f>IF('Input-Output'!$E$26&gt;0,Calculations!$D$75*IF(Calculations!$C$171=1,0,IF(Calculations!$C$171=2,Calculations!F102/1000000*0.4536,IF($C$171=3,Calculations!H102/1000000*0.4536,Calculations!J102/1000000*0.4536))),$H$75*IF(Calculations!$C$171=1,0,IF(Calculations!$C$171=2,Calculations!F102/1000000*0.4536,IF($C$171=3,Calculations!H102/1000000*0.4536,Calculations!J102/1000000*0.4536))))</f>
        <v>0</v>
      </c>
      <c r="L102" s="147" t="s">
        <v>169</v>
      </c>
      <c r="M102" s="156" t="s">
        <v>173</v>
      </c>
      <c r="R102" s="128"/>
      <c r="S102" s="128"/>
    </row>
    <row r="103" spans="3:19">
      <c r="C103" s="148" t="s">
        <v>101</v>
      </c>
      <c r="D103" s="142" t="s">
        <v>102</v>
      </c>
      <c r="E103" s="157"/>
      <c r="F103" s="145">
        <v>2.1</v>
      </c>
      <c r="G103" s="157"/>
      <c r="H103" s="145">
        <v>2.1</v>
      </c>
      <c r="I103" s="157"/>
      <c r="J103" s="145">
        <v>2.1</v>
      </c>
      <c r="K103" s="158">
        <f>IF('Input-Output'!$E$26&gt;0,Calculations!$D$75*IF(Calculations!$C$171=1,0,IF(Calculations!$C$171=2,Calculations!F103/1000000*0.4536,IF($C$171=3,Calculations!H103/1000000*0.4536,Calculations!J103/1000000*0.4536))),$H$75*IF(Calculations!$C$171=1,0,IF(Calculations!$C$171=2,Calculations!F103/1000000*0.4536,IF($C$171=3,Calculations!H103/1000000*0.4536,Calculations!J103/1000000*0.4536))))</f>
        <v>0</v>
      </c>
      <c r="L103" s="147" t="s">
        <v>169</v>
      </c>
      <c r="M103" s="156"/>
      <c r="R103" s="128"/>
      <c r="S103" s="128"/>
    </row>
    <row r="104" spans="3:19">
      <c r="C104" s="148" t="s">
        <v>89</v>
      </c>
      <c r="D104" s="142" t="s">
        <v>90</v>
      </c>
      <c r="E104" s="159" t="s">
        <v>172</v>
      </c>
      <c r="F104" s="145">
        <v>1.7999999999999999E-6</v>
      </c>
      <c r="G104" s="159" t="s">
        <v>172</v>
      </c>
      <c r="H104" s="145">
        <v>1.7999999999999999E-6</v>
      </c>
      <c r="I104" s="159" t="s">
        <v>172</v>
      </c>
      <c r="J104" s="145">
        <v>1.7999999999999999E-6</v>
      </c>
      <c r="K104" s="158">
        <f>IF('Input-Output'!$E$26&gt;0,Calculations!$D$75*IF(Calculations!$C$171=1,0,IF(Calculations!$C$171=2,Calculations!F104/1000000*0.4536,IF($C$171=3,Calculations!H104/1000000*0.4536,Calculations!J104/1000000*0.4536))),$H$75*IF(Calculations!$C$171=1,0,IF(Calculations!$C$171=2,Calculations!F104/1000000*0.4536,IF($C$171=3,Calculations!H104/1000000*0.4536,Calculations!J104/1000000*0.4536))))</f>
        <v>0</v>
      </c>
      <c r="L104" s="147" t="s">
        <v>169</v>
      </c>
      <c r="M104" s="156" t="s">
        <v>173</v>
      </c>
      <c r="R104" s="128"/>
      <c r="S104" s="128"/>
    </row>
    <row r="105" spans="3:19">
      <c r="C105" s="148" t="s">
        <v>111</v>
      </c>
      <c r="D105" s="142" t="s">
        <v>112</v>
      </c>
      <c r="E105" s="159" t="s">
        <v>172</v>
      </c>
      <c r="F105" s="145">
        <v>1.1999999999999999E-6</v>
      </c>
      <c r="G105" s="159" t="s">
        <v>172</v>
      </c>
      <c r="H105" s="145">
        <v>1.1999999999999999E-6</v>
      </c>
      <c r="I105" s="159" t="s">
        <v>172</v>
      </c>
      <c r="J105" s="145">
        <v>1.1999999999999999E-6</v>
      </c>
      <c r="K105" s="158">
        <f>IF('Input-Output'!$E$26&gt;0,Calculations!$D$75*IF(Calculations!$C$171=1,0,IF(Calculations!$C$171=2,Calculations!F105/1000000*0.4536,IF($C$171=3,Calculations!H105/1000000*0.4536,Calculations!J105/1000000*0.4536))),$H$75*IF(Calculations!$C$171=1,0,IF(Calculations!$C$171=2,Calculations!F105/1000000*0.4536,IF($C$171=3,Calculations!H105/1000000*0.4536,Calculations!J105/1000000*0.4536))))</f>
        <v>0</v>
      </c>
      <c r="L105" s="147" t="s">
        <v>169</v>
      </c>
      <c r="M105" s="156" t="s">
        <v>173</v>
      </c>
      <c r="R105" s="128"/>
      <c r="S105" s="128"/>
    </row>
    <row r="106" spans="3:19">
      <c r="C106" s="148" t="s">
        <v>113</v>
      </c>
      <c r="D106" s="142" t="s">
        <v>114</v>
      </c>
      <c r="E106" s="157"/>
      <c r="F106" s="145">
        <v>1.1999999999999999E-3</v>
      </c>
      <c r="G106" s="157"/>
      <c r="H106" s="145">
        <v>1.1999999999999999E-3</v>
      </c>
      <c r="I106" s="157"/>
      <c r="J106" s="145">
        <v>1.1999999999999999E-3</v>
      </c>
      <c r="K106" s="158">
        <f>IF('Input-Output'!$E$26&gt;0,Calculations!$D$75*IF(Calculations!$C$171=1,0,IF(Calculations!$C$171=2,Calculations!F106/1000000*0.4536,IF($C$171=3,Calculations!H106/1000000*0.4536,Calculations!J106/1000000*0.4536))),$H$75*IF(Calculations!$C$171=1,0,IF(Calculations!$C$171=2,Calculations!F106/1000000*0.4536,IF($C$171=3,Calculations!H106/1000000*0.4536,Calculations!J106/1000000*0.4536))))</f>
        <v>0</v>
      </c>
      <c r="L106" s="147" t="s">
        <v>169</v>
      </c>
      <c r="M106" s="156"/>
      <c r="R106" s="128"/>
      <c r="S106" s="128"/>
    </row>
    <row r="107" spans="3:19">
      <c r="C107" s="148" t="s">
        <v>115</v>
      </c>
      <c r="D107" s="142" t="s">
        <v>116</v>
      </c>
      <c r="E107" s="157"/>
      <c r="F107" s="145">
        <v>3.1</v>
      </c>
      <c r="G107" s="157"/>
      <c r="H107" s="145">
        <v>3.1</v>
      </c>
      <c r="I107" s="157"/>
      <c r="J107" s="145">
        <v>3.1</v>
      </c>
      <c r="K107" s="158">
        <f>IF('Input-Output'!$E$26&gt;0,Calculations!$D$75*IF(Calculations!$C$171=1,0,IF(Calculations!$C$171=2,Calculations!F107/1000000*0.4536,IF($C$171=3,Calculations!H107/1000000*0.4536,Calculations!J107/1000000*0.4536))),$H$75*IF(Calculations!$C$171=1,0,IF(Calculations!$C$171=2,Calculations!F107/1000000*0.4536,IF($C$171=3,Calculations!H107/1000000*0.4536,Calculations!J107/1000000*0.4536))))</f>
        <v>0</v>
      </c>
      <c r="L107" s="147" t="s">
        <v>169</v>
      </c>
      <c r="M107" s="156"/>
      <c r="R107" s="128"/>
      <c r="S107" s="128"/>
    </row>
    <row r="108" spans="3:19">
      <c r="C108" s="148" t="s">
        <v>117</v>
      </c>
      <c r="D108" s="142" t="s">
        <v>118</v>
      </c>
      <c r="E108" s="157"/>
      <c r="F108" s="145">
        <v>3.0000000000000001E-6</v>
      </c>
      <c r="G108" s="157"/>
      <c r="H108" s="145">
        <v>3.0000000000000001E-6</v>
      </c>
      <c r="I108" s="157"/>
      <c r="J108" s="145">
        <v>3.0000000000000001E-6</v>
      </c>
      <c r="K108" s="158">
        <f>IF('Input-Output'!$E$26&gt;0,Calculations!$D$75*IF(Calculations!$C$171=1,0,IF(Calculations!$C$171=2,Calculations!F108/1000000*0.4536,IF($C$171=3,Calculations!H108/1000000*0.4536,Calculations!J108/1000000*0.4536))),$H$75*IF(Calculations!$C$171=1,0,IF(Calculations!$C$171=2,Calculations!F108/1000000*0.4536,IF($C$171=3,Calculations!H108/1000000*0.4536,Calculations!J108/1000000*0.4536))))</f>
        <v>0</v>
      </c>
      <c r="L108" s="147" t="s">
        <v>169</v>
      </c>
      <c r="M108" s="156" t="s">
        <v>173</v>
      </c>
      <c r="R108" s="128"/>
      <c r="S108" s="128"/>
    </row>
    <row r="109" spans="3:19">
      <c r="C109" s="148" t="s">
        <v>119</v>
      </c>
      <c r="D109" s="142" t="s">
        <v>120</v>
      </c>
      <c r="E109" s="157"/>
      <c r="F109" s="145">
        <v>2.7999999999999999E-6</v>
      </c>
      <c r="G109" s="157"/>
      <c r="H109" s="145">
        <v>2.7999999999999999E-6</v>
      </c>
      <c r="I109" s="157"/>
      <c r="J109" s="145">
        <v>2.7999999999999999E-6</v>
      </c>
      <c r="K109" s="158">
        <f>IF('Input-Output'!$E$26&gt;0,Calculations!$D$75*IF(Calculations!$C$171=1,0,IF(Calculations!$C$171=2,Calculations!F109/1000000*0.4536,IF($C$171=3,Calculations!H109/1000000*0.4536,Calculations!J109/1000000*0.4536))),$H$75*IF(Calculations!$C$171=1,0,IF(Calculations!$C$171=2,Calculations!F109/1000000*0.4536,IF($C$171=3,Calculations!H109/1000000*0.4536,Calculations!J109/1000000*0.4536))))</f>
        <v>0</v>
      </c>
      <c r="L109" s="147" t="s">
        <v>169</v>
      </c>
      <c r="M109" s="156" t="s">
        <v>173</v>
      </c>
      <c r="R109" s="128"/>
      <c r="S109" s="128"/>
    </row>
    <row r="110" spans="3:19">
      <c r="C110" s="148" t="s">
        <v>52</v>
      </c>
      <c r="D110" s="142" t="s">
        <v>53</v>
      </c>
      <c r="E110" s="157"/>
      <c r="F110" s="145">
        <v>7.4999999999999997E-2</v>
      </c>
      <c r="G110" s="157"/>
      <c r="H110" s="145">
        <v>7.4999999999999997E-2</v>
      </c>
      <c r="I110" s="157"/>
      <c r="J110" s="145">
        <v>7.4999999999999997E-2</v>
      </c>
      <c r="K110" s="158">
        <f>IF('Input-Output'!$E$26&gt;0,Calculations!$D$75*IF(Calculations!$C$171=1,0,IF(Calculations!$C$171=2,Calculations!F110/1000000*0.4536,IF($C$171=3,Calculations!H110/1000000*0.4536,Calculations!J110/1000000*0.4536))),$H$75*IF(Calculations!$C$171=1,0,IF(Calculations!$C$171=2,Calculations!F110/1000000*0.4536,IF($C$171=3,Calculations!H110/1000000*0.4536,Calculations!J110/1000000*0.4536))))</f>
        <v>0</v>
      </c>
      <c r="L110" s="147" t="s">
        <v>168</v>
      </c>
      <c r="M110" s="156"/>
      <c r="R110" s="128"/>
      <c r="S110" s="128"/>
    </row>
    <row r="111" spans="3:19">
      <c r="C111" s="148" t="s">
        <v>121</v>
      </c>
      <c r="D111" s="142" t="s">
        <v>122</v>
      </c>
      <c r="E111" s="157"/>
      <c r="F111" s="145">
        <v>1.8</v>
      </c>
      <c r="G111" s="157"/>
      <c r="H111" s="145">
        <v>1.8</v>
      </c>
      <c r="I111" s="157"/>
      <c r="J111" s="145">
        <v>1.8</v>
      </c>
      <c r="K111" s="158">
        <f>IF('Input-Output'!$E$26&gt;0,Calculations!$D$75*IF(Calculations!$C$171=1,0,IF(Calculations!$C$171=2,Calculations!F111/1000000*0.4536,IF($C$171=3,Calculations!H111/1000000*0.4536,Calculations!J111/1000000*0.4536))),$H$75*IF(Calculations!$C$171=1,0,IF(Calculations!$C$171=2,Calculations!F111/1000000*0.4536,IF($C$171=3,Calculations!H111/1000000*0.4536,Calculations!J111/1000000*0.4536))))</f>
        <v>0</v>
      </c>
      <c r="L111" s="147" t="s">
        <v>169</v>
      </c>
      <c r="M111" s="156"/>
      <c r="R111" s="128"/>
      <c r="S111" s="128"/>
    </row>
    <row r="112" spans="3:19">
      <c r="C112" s="148" t="s">
        <v>123</v>
      </c>
      <c r="D112" s="142" t="s">
        <v>124</v>
      </c>
      <c r="E112" s="159" t="s">
        <v>172</v>
      </c>
      <c r="F112" s="145">
        <v>1.7999999999999999E-6</v>
      </c>
      <c r="G112" s="159" t="s">
        <v>172</v>
      </c>
      <c r="H112" s="145">
        <v>1.7999999999999999E-6</v>
      </c>
      <c r="I112" s="159" t="s">
        <v>172</v>
      </c>
      <c r="J112" s="145">
        <v>1.7999999999999999E-6</v>
      </c>
      <c r="K112" s="158">
        <f>IF('Input-Output'!$E$26&gt;0,Calculations!$D$75*IF(Calculations!$C$171=1,0,IF(Calculations!$C$171=2,Calculations!F112/1000000*0.4536,IF($C$171=3,Calculations!H112/1000000*0.4536,Calculations!J112/1000000*0.4536))),$H$75*IF(Calculations!$C$171=1,0,IF(Calculations!$C$171=2,Calculations!F112/1000000*0.4536,IF($C$171=3,Calculations!H112/1000000*0.4536,Calculations!J112/1000000*0.4536))))</f>
        <v>0</v>
      </c>
      <c r="L112" s="147" t="s">
        <v>169</v>
      </c>
      <c r="M112" s="156" t="s">
        <v>173</v>
      </c>
      <c r="R112" s="128"/>
      <c r="S112" s="128"/>
    </row>
    <row r="113" spans="3:19">
      <c r="C113" s="148" t="s">
        <v>129</v>
      </c>
      <c r="D113" s="142" t="s">
        <v>130</v>
      </c>
      <c r="E113" s="157"/>
      <c r="F113" s="145">
        <v>6.0999999999999997E-4</v>
      </c>
      <c r="G113" s="157"/>
      <c r="H113" s="145">
        <v>6.0999999999999997E-4</v>
      </c>
      <c r="I113" s="157"/>
      <c r="J113" s="145">
        <v>6.0999999999999997E-4</v>
      </c>
      <c r="K113" s="158">
        <f>IF('Input-Output'!$E$26&gt;0,Calculations!$D$75*IF(Calculations!$C$171=1,0,IF(Calculations!$C$171=2,Calculations!F113/1000000*0.4536,IF($C$171=3,Calculations!H113/1000000*0.4536,Calculations!J113/1000000*0.4536))),$H$75*IF(Calculations!$C$171=1,0,IF(Calculations!$C$171=2,Calculations!F113/1000000*0.4536,IF($C$171=3,Calculations!H113/1000000*0.4536,Calculations!J113/1000000*0.4536))))</f>
        <v>0</v>
      </c>
      <c r="L113" s="147" t="s">
        <v>169</v>
      </c>
      <c r="M113" s="156"/>
      <c r="R113" s="128"/>
      <c r="S113" s="128"/>
    </row>
    <row r="114" spans="3:19">
      <c r="C114" s="148" t="s">
        <v>133</v>
      </c>
      <c r="D114" s="142" t="s">
        <v>134</v>
      </c>
      <c r="E114" s="157"/>
      <c r="F114" s="145">
        <v>2.6</v>
      </c>
      <c r="G114" s="157"/>
      <c r="H114" s="145">
        <v>2.6</v>
      </c>
      <c r="I114" s="157"/>
      <c r="J114" s="145">
        <v>2.6</v>
      </c>
      <c r="K114" s="158">
        <f>IF('Input-Output'!$E$26&gt;0,Calculations!$D$75*IF(Calculations!$C$171=1,0,IF(Calculations!$C$171=2,Calculations!F114/1000000*0.4536,IF($C$171=3,Calculations!H114/1000000*0.4536,Calculations!J114/1000000*0.4536))),$H$75*IF(Calculations!$C$171=1,0,IF(Calculations!$C$171=2,Calculations!F114/1000000*0.4536,IF($C$171=3,Calculations!H114/1000000*0.4536,Calculations!J114/1000000*0.4536))))</f>
        <v>0</v>
      </c>
      <c r="L114" s="147" t="s">
        <v>169</v>
      </c>
      <c r="M114" s="156"/>
      <c r="R114" s="128"/>
      <c r="S114" s="128"/>
    </row>
    <row r="115" spans="3:19">
      <c r="C115" s="148" t="s">
        <v>135</v>
      </c>
      <c r="D115" s="142" t="s">
        <v>136</v>
      </c>
      <c r="E115" s="157"/>
      <c r="F115" s="145">
        <v>1.7E-5</v>
      </c>
      <c r="G115" s="157"/>
      <c r="H115" s="145">
        <v>1.7E-5</v>
      </c>
      <c r="I115" s="157"/>
      <c r="J115" s="145">
        <v>1.7E-5</v>
      </c>
      <c r="K115" s="158">
        <f>IF('Input-Output'!$E$26&gt;0,Calculations!$D$75*IF(Calculations!$C$171=1,0,IF(Calculations!$C$171=2,Calculations!F115/1000000*0.4536,IF($C$171=3,Calculations!H115/1000000*0.4536,Calculations!J115/1000000*0.4536))),$H$75*IF(Calculations!$C$171=1,0,IF(Calculations!$C$171=2,Calculations!F115/1000000*0.4536,IF($C$171=3,Calculations!H115/1000000*0.4536,Calculations!J115/1000000*0.4536))))</f>
        <v>0</v>
      </c>
      <c r="L115" s="147" t="s">
        <v>170</v>
      </c>
      <c r="M115" s="156" t="s">
        <v>173</v>
      </c>
      <c r="R115" s="128"/>
      <c r="S115" s="128"/>
    </row>
    <row r="116" spans="3:19">
      <c r="C116" s="148" t="s">
        <v>137</v>
      </c>
      <c r="D116" s="142" t="s">
        <v>138</v>
      </c>
      <c r="E116" s="157"/>
      <c r="F116" s="145">
        <v>1.6</v>
      </c>
      <c r="G116" s="157"/>
      <c r="H116" s="145">
        <v>1.6</v>
      </c>
      <c r="I116" s="157"/>
      <c r="J116" s="145">
        <v>1.6</v>
      </c>
      <c r="K116" s="158">
        <f>IF('Input-Output'!$E$26&gt;0,Calculations!$D$75*IF(Calculations!$C$171=1,0,IF(Calculations!$C$171=2,Calculations!F116/1000000*0.4536,IF($C$171=3,Calculations!H116/1000000*0.4536,Calculations!J116/1000000*0.4536))),$H$75*IF(Calculations!$C$171=1,0,IF(Calculations!$C$171=2,Calculations!F116/1000000*0.4536,IF($C$171=3,Calculations!H116/1000000*0.4536,Calculations!J116/1000000*0.4536))))</f>
        <v>0</v>
      </c>
      <c r="L116" s="147" t="s">
        <v>169</v>
      </c>
      <c r="M116" s="156"/>
      <c r="R116" s="128"/>
      <c r="S116" s="128"/>
    </row>
    <row r="117" spans="3:19">
      <c r="C117" s="148" t="s">
        <v>139</v>
      </c>
      <c r="D117" s="142" t="s">
        <v>140</v>
      </c>
      <c r="E117" s="157"/>
      <c r="F117" s="145">
        <v>5.0000000000000004E-6</v>
      </c>
      <c r="G117" s="157"/>
      <c r="H117" s="145">
        <v>5.0000000000000004E-6</v>
      </c>
      <c r="I117" s="157"/>
      <c r="J117" s="145">
        <v>5.0000000000000004E-6</v>
      </c>
      <c r="K117" s="158">
        <f>IF('Input-Output'!$E$26&gt;0,Calculations!$D$75*IF(Calculations!$C$171=1,0,IF(Calculations!$C$171=2,Calculations!F117/1000000*0.4536,IF($C$171=3,Calculations!H117/1000000*0.4536,Calculations!J117/1000000*0.4536))),$H$75*IF(Calculations!$C$171=1,0,IF(Calculations!$C$171=2,Calculations!F117/1000000*0.4536,IF($C$171=3,Calculations!H117/1000000*0.4536,Calculations!J117/1000000*0.4536))))</f>
        <v>0</v>
      </c>
      <c r="L117" s="147" t="s">
        <v>169</v>
      </c>
      <c r="M117" s="156" t="s">
        <v>173</v>
      </c>
      <c r="R117" s="128"/>
      <c r="S117" s="128"/>
    </row>
    <row r="118" spans="3:19">
      <c r="C118" s="148" t="s">
        <v>146</v>
      </c>
      <c r="D118" s="142" t="s">
        <v>147</v>
      </c>
      <c r="E118" s="157"/>
      <c r="F118" s="145">
        <v>3.3999999999999998E-3</v>
      </c>
      <c r="G118" s="157"/>
      <c r="H118" s="145">
        <v>3.3999999999999998E-3</v>
      </c>
      <c r="I118" s="157"/>
      <c r="J118" s="145">
        <v>3.3999999999999998E-3</v>
      </c>
      <c r="K118" s="158">
        <f>IF('Input-Output'!$E$26&gt;0,Calculations!$D$75*IF(Calculations!$C$171=1,0,IF(Calculations!$C$171=2,Calculations!F118/1000000*0.4536,IF($C$171=3,Calculations!H118/1000000*0.4536,Calculations!J118/1000000*0.4536))),$H$75*IF(Calculations!$C$171=1,0,IF(Calculations!$C$171=2,Calculations!F118/1000000*0.4536,IF($C$171=3,Calculations!H118/1000000*0.4536,Calculations!J118/1000000*0.4536))))</f>
        <v>0</v>
      </c>
      <c r="L118" s="147" t="s">
        <v>171</v>
      </c>
      <c r="M118" s="156"/>
      <c r="R118" s="128"/>
      <c r="S118" s="128"/>
    </row>
    <row r="119" spans="3:19">
      <c r="C119" s="148" t="s">
        <v>65</v>
      </c>
      <c r="D119" s="142" t="s">
        <v>51</v>
      </c>
      <c r="E119" s="157"/>
      <c r="F119" s="145" t="s">
        <v>51</v>
      </c>
      <c r="G119" s="157"/>
      <c r="H119" s="145" t="s">
        <v>51</v>
      </c>
      <c r="I119" s="157"/>
      <c r="J119" s="145" t="s">
        <v>51</v>
      </c>
      <c r="K119" s="161">
        <f>SUMIF(M91:M118,M119,K91:K118)</f>
        <v>0</v>
      </c>
      <c r="L119" s="147" t="s">
        <v>169</v>
      </c>
      <c r="M119" s="156" t="s">
        <v>173</v>
      </c>
      <c r="R119" s="128"/>
      <c r="S119" s="128"/>
    </row>
    <row r="120" spans="3:19">
      <c r="C120" s="148" t="s">
        <v>83</v>
      </c>
      <c r="D120" s="142" t="s">
        <v>84</v>
      </c>
      <c r="E120" s="159"/>
      <c r="F120" s="145">
        <v>2.0000000000000001E-4</v>
      </c>
      <c r="G120" s="159"/>
      <c r="H120" s="145">
        <v>2.0000000000000001E-4</v>
      </c>
      <c r="I120" s="159"/>
      <c r="J120" s="145">
        <v>2.0000000000000001E-4</v>
      </c>
      <c r="K120" s="161">
        <f>IF('Input-Output'!$E$26&gt;0,Calculations!$D$75*IF(Calculations!$C$171=1,0,IF(Calculations!$C$171=2,Calculations!F120/1000000*0.4536,IF($C$171=3,Calculations!H120/1000000*0.4536,Calculations!J120/1000000*0.4536))),$H$75*IF(Calculations!$C$171=1,0,IF(Calculations!$C$171=2,Calculations!F120/1000000*0.4536,IF($C$171=3,Calculations!H120/1000000*0.4536,Calculations!J120/1000000*0.4536))))</f>
        <v>0</v>
      </c>
      <c r="L120" s="147" t="s">
        <v>169</v>
      </c>
      <c r="M120" s="136"/>
      <c r="R120" s="128"/>
      <c r="S120" s="128"/>
    </row>
    <row r="121" spans="3:19">
      <c r="C121" s="148" t="s">
        <v>85</v>
      </c>
      <c r="D121" s="142" t="s">
        <v>86</v>
      </c>
      <c r="E121" s="159"/>
      <c r="F121" s="145">
        <v>4.4000000000000003E-3</v>
      </c>
      <c r="G121" s="159"/>
      <c r="H121" s="145">
        <v>4.4000000000000003E-3</v>
      </c>
      <c r="I121" s="159"/>
      <c r="J121" s="145">
        <v>4.4000000000000003E-3</v>
      </c>
      <c r="K121" s="161">
        <f>IF('Input-Output'!$E$26&gt;0,Calculations!$D$75*IF(Calculations!$C$171=1,0,IF(Calculations!$C$171=2,Calculations!F121/1000000*0.4536,IF($C$171=3,Calculations!H121/1000000*0.4536,Calculations!J121/1000000*0.4536))),$H$75*IF(Calculations!$C$171=1,0,IF(Calculations!$C$171=2,Calculations!F121/1000000*0.4536,IF($C$171=3,Calculations!H121/1000000*0.4536,Calculations!J121/1000000*0.4536))))</f>
        <v>0</v>
      </c>
      <c r="L121" s="147" t="s">
        <v>170</v>
      </c>
      <c r="M121" s="136"/>
      <c r="R121" s="128"/>
      <c r="S121" s="128"/>
    </row>
    <row r="122" spans="3:19">
      <c r="C122" s="148" t="s">
        <v>99</v>
      </c>
      <c r="D122" s="142" t="s">
        <v>100</v>
      </c>
      <c r="E122" s="159" t="s">
        <v>172</v>
      </c>
      <c r="F122" s="145">
        <v>1.2E-5</v>
      </c>
      <c r="G122" s="159" t="s">
        <v>172</v>
      </c>
      <c r="H122" s="145">
        <v>1.2E-5</v>
      </c>
      <c r="I122" s="159" t="s">
        <v>172</v>
      </c>
      <c r="J122" s="145">
        <v>1.2E-5</v>
      </c>
      <c r="K122" s="161">
        <f>IF('Input-Output'!$E$26&gt;0,Calculations!$D$75*IF(Calculations!$C$171=1,0,IF(Calculations!$C$171=2,Calculations!F122/1000000*0.4536,IF($C$171=3,Calculations!H122/1000000*0.4536,Calculations!J122/1000000*0.4536))),$H$75*IF(Calculations!$C$171=1,0,IF(Calculations!$C$171=2,Calculations!F122/1000000*0.4536,IF($C$171=3,Calculations!H122/1000000*0.4536,Calculations!J122/1000000*0.4536))))</f>
        <v>0</v>
      </c>
      <c r="L122" s="147" t="s">
        <v>169</v>
      </c>
      <c r="M122" s="136"/>
      <c r="R122" s="128"/>
      <c r="S122" s="128"/>
    </row>
    <row r="123" spans="3:19">
      <c r="C123" s="148" t="s">
        <v>48</v>
      </c>
      <c r="D123" s="142" t="s">
        <v>49</v>
      </c>
      <c r="E123" s="159"/>
      <c r="F123" s="145">
        <v>1.1000000000000001E-3</v>
      </c>
      <c r="G123" s="159"/>
      <c r="H123" s="145">
        <v>1.1000000000000001E-3</v>
      </c>
      <c r="I123" s="159"/>
      <c r="J123" s="145">
        <v>1.1000000000000001E-3</v>
      </c>
      <c r="K123" s="161">
        <f>IF('Input-Output'!$E$26&gt;0,Calculations!$D$75*IF(Calculations!$C$171=1,0,IF(Calculations!$C$171=2,Calculations!F123/1000000*0.4536,IF($C$171=3,Calculations!H123/1000000*0.4536,Calculations!J123/1000000*0.4536))),$H$75*IF(Calculations!$C$171=1,0,IF(Calculations!$C$171=2,Calculations!F123/1000000*0.4536,IF($C$171=3,Calculations!H123/1000000*0.4536,Calculations!J123/1000000*0.4536))))</f>
        <v>0</v>
      </c>
      <c r="L123" s="147" t="s">
        <v>170</v>
      </c>
      <c r="M123" s="136"/>
      <c r="R123" s="128"/>
      <c r="S123" s="128"/>
    </row>
    <row r="124" spans="3:19">
      <c r="C124" s="148" t="s">
        <v>50</v>
      </c>
      <c r="D124" s="142" t="s">
        <v>51</v>
      </c>
      <c r="E124" s="159"/>
      <c r="F124" s="145">
        <v>1.4E-3</v>
      </c>
      <c r="G124" s="159"/>
      <c r="H124" s="145">
        <v>1.4E-3</v>
      </c>
      <c r="I124" s="159"/>
      <c r="J124" s="145">
        <v>1.4E-3</v>
      </c>
      <c r="K124" s="161">
        <f>IF('Input-Output'!$E$26&gt;0,Calculations!$D$75*IF(Calculations!$C$171=1,0,IF(Calculations!$C$171=2,Calculations!F124/1000000*0.4536,IF($C$171=3,Calculations!H124/1000000*0.4536,Calculations!J124/1000000*0.4536))),$H$75*IF(Calculations!$C$171=1,0,IF(Calculations!$C$171=2,Calculations!F124/1000000*0.4536,IF($C$171=3,Calculations!H124/1000000*0.4536,Calculations!J124/1000000*0.4536))))</f>
        <v>0</v>
      </c>
      <c r="L124" s="147" t="s">
        <v>170</v>
      </c>
      <c r="M124" s="136"/>
      <c r="R124" s="128"/>
      <c r="S124" s="128"/>
    </row>
    <row r="125" spans="3:19">
      <c r="C125" s="148" t="s">
        <v>107</v>
      </c>
      <c r="D125" s="142" t="s">
        <v>108</v>
      </c>
      <c r="E125" s="159"/>
      <c r="F125" s="145">
        <v>8.3999999999999995E-5</v>
      </c>
      <c r="G125" s="159"/>
      <c r="H125" s="145">
        <v>8.3999999999999995E-5</v>
      </c>
      <c r="I125" s="159"/>
      <c r="J125" s="145">
        <v>8.3999999999999995E-5</v>
      </c>
      <c r="K125" s="161">
        <f>IF('Input-Output'!$E$26&gt;0,Calculations!$D$75*IF(Calculations!$C$171=1,0,IF(Calculations!$C$171=2,Calculations!F125/1000000*0.4536,IF($C$171=3,Calculations!H125/1000000*0.4536,Calculations!J125/1000000*0.4536))),$H$75*IF(Calculations!$C$171=1,0,IF(Calculations!$C$171=2,Calculations!F125/1000000*0.4536,IF($C$171=3,Calculations!H125/1000000*0.4536,Calculations!J125/1000000*0.4536))))</f>
        <v>0</v>
      </c>
      <c r="L125" s="147" t="s">
        <v>170</v>
      </c>
      <c r="M125" s="136"/>
      <c r="R125" s="128"/>
      <c r="S125" s="128"/>
    </row>
    <row r="126" spans="3:19">
      <c r="C126" s="148" t="s">
        <v>109</v>
      </c>
      <c r="D126" s="142" t="s">
        <v>110</v>
      </c>
      <c r="E126" s="159"/>
      <c r="F126" s="145">
        <v>8.4999999999999995E-4</v>
      </c>
      <c r="G126" s="159"/>
      <c r="H126" s="145">
        <v>8.4999999999999995E-4</v>
      </c>
      <c r="I126" s="159"/>
      <c r="J126" s="145">
        <v>8.4999999999999995E-4</v>
      </c>
      <c r="K126" s="161">
        <f>IF('Input-Output'!$E$26&gt;0,Calculations!$D$75*IF(Calculations!$C$171=1,0,IF(Calculations!$C$171=2,Calculations!F126/1000000*0.4536,IF($C$171=3,Calculations!H126/1000000*0.4536,Calculations!J126/1000000*0.4536))),$H$75*IF(Calculations!$C$171=1,0,IF(Calculations!$C$171=2,Calculations!F126/1000000*0.4536,IF($C$171=3,Calculations!H126/1000000*0.4536,Calculations!J126/1000000*0.4536))))</f>
        <v>0</v>
      </c>
      <c r="L126" s="147" t="s">
        <v>171</v>
      </c>
      <c r="M126" s="136"/>
      <c r="R126" s="128"/>
      <c r="S126" s="128"/>
    </row>
    <row r="127" spans="3:19">
      <c r="C127" s="148" t="s">
        <v>56</v>
      </c>
      <c r="D127" s="142" t="s">
        <v>57</v>
      </c>
      <c r="E127" s="159"/>
      <c r="F127" s="145">
        <v>3.8000000000000002E-4</v>
      </c>
      <c r="G127" s="159"/>
      <c r="H127" s="145">
        <v>3.8000000000000002E-4</v>
      </c>
      <c r="I127" s="159"/>
      <c r="J127" s="145">
        <v>3.8000000000000002E-4</v>
      </c>
      <c r="K127" s="161">
        <f>IF('Input-Output'!$E$26&gt;0,Calculations!$D$75*IF(Calculations!$C$171=1,0,IF(Calculations!$C$171=2,Calculations!F127/1000000*0.4536,IF($C$171=3,Calculations!H127/1000000*0.4536,Calculations!J127/1000000*0.4536))),$H$75*IF(Calculations!$C$171=1,0,IF(Calculations!$C$171=2,Calculations!F127/1000000*0.4536,IF($C$171=3,Calculations!H127/1000000*0.4536,Calculations!J127/1000000*0.4536))))</f>
        <v>0</v>
      </c>
      <c r="L127" s="147" t="s">
        <v>170</v>
      </c>
      <c r="M127" s="136"/>
      <c r="R127" s="128"/>
      <c r="S127" s="128"/>
    </row>
    <row r="128" spans="3:19">
      <c r="C128" s="148" t="s">
        <v>58</v>
      </c>
      <c r="D128" s="142" t="s">
        <v>59</v>
      </c>
      <c r="E128" s="159"/>
      <c r="F128" s="145">
        <v>2.5999999999999998E-4</v>
      </c>
      <c r="G128" s="159"/>
      <c r="H128" s="145">
        <v>2.5999999999999998E-4</v>
      </c>
      <c r="I128" s="159"/>
      <c r="J128" s="145">
        <v>2.5999999999999998E-4</v>
      </c>
      <c r="K128" s="161">
        <f>IF('Input-Output'!$E$26&gt;0,Calculations!$D$75*IF(Calculations!$C$171=1,0,IF(Calculations!$C$171=2,Calculations!F128/1000000*0.4536,IF($C$171=3,Calculations!H128/1000000*0.4536,Calculations!J128/1000000*0.4536))),$H$75*IF(Calculations!$C$171=1,0,IF(Calculations!$C$171=2,Calculations!F128/1000000*0.4536,IF($C$171=3,Calculations!H128/1000000*0.4536,Calculations!J128/1000000*0.4536))))</f>
        <v>0</v>
      </c>
      <c r="L128" s="147" t="s">
        <v>170</v>
      </c>
      <c r="M128" s="136"/>
      <c r="R128" s="128"/>
      <c r="S128" s="128"/>
    </row>
    <row r="129" spans="3:19">
      <c r="C129" s="148" t="s">
        <v>127</v>
      </c>
      <c r="D129" s="142" t="s">
        <v>128</v>
      </c>
      <c r="E129" s="159"/>
      <c r="F129" s="145">
        <v>1.1000000000000001E-3</v>
      </c>
      <c r="G129" s="159"/>
      <c r="H129" s="145">
        <v>1.1000000000000001E-3</v>
      </c>
      <c r="I129" s="159"/>
      <c r="J129" s="145">
        <v>1.1000000000000001E-3</v>
      </c>
      <c r="K129" s="161">
        <f>IF('Input-Output'!$E$26&gt;0,Calculations!$D$75*IF(Calculations!$C$171=1,0,IF(Calculations!$C$171=2,Calculations!F129/1000000*0.4536,IF($C$171=3,Calculations!H129/1000000*0.4536,Calculations!J129/1000000*0.4536))),$H$75*IF(Calculations!$C$171=1,0,IF(Calculations!$C$171=2,Calculations!F129/1000000*0.4536,IF($C$171=3,Calculations!H129/1000000*0.4536,Calculations!J129/1000000*0.4536))))</f>
        <v>0</v>
      </c>
      <c r="L129" s="147" t="s">
        <v>170</v>
      </c>
      <c r="M129" s="136"/>
      <c r="R129" s="128"/>
      <c r="S129" s="128"/>
    </row>
    <row r="130" spans="3:19">
      <c r="C130" s="148" t="s">
        <v>60</v>
      </c>
      <c r="D130" s="142" t="s">
        <v>61</v>
      </c>
      <c r="E130" s="159"/>
      <c r="F130" s="145">
        <v>2.0999999999999999E-3</v>
      </c>
      <c r="G130" s="159"/>
      <c r="H130" s="145">
        <v>2.0999999999999999E-3</v>
      </c>
      <c r="I130" s="159"/>
      <c r="J130" s="145">
        <v>2.0999999999999999E-3</v>
      </c>
      <c r="K130" s="161">
        <f>IF('Input-Output'!$E$26&gt;0,Calculations!$D$75*IF(Calculations!$C$171=1,0,IF(Calculations!$C$171=2,Calculations!F130/1000000*0.4536,IF($C$171=3,Calculations!H130/1000000*0.4536,Calculations!J130/1000000*0.4536))),$H$75*IF(Calculations!$C$171=1,0,IF(Calculations!$C$171=2,Calculations!F130/1000000*0.4536,IF($C$171=3,Calculations!H130/1000000*0.4536,Calculations!J130/1000000*0.4536))))</f>
        <v>0</v>
      </c>
      <c r="L130" s="147" t="s">
        <v>171</v>
      </c>
      <c r="M130" s="136"/>
      <c r="R130" s="128"/>
      <c r="S130" s="128"/>
    </row>
    <row r="131" spans="3:19">
      <c r="C131" s="148" t="s">
        <v>141</v>
      </c>
      <c r="D131" s="142" t="s">
        <v>142</v>
      </c>
      <c r="E131" s="159" t="s">
        <v>172</v>
      </c>
      <c r="F131" s="145">
        <v>2.4000000000000001E-5</v>
      </c>
      <c r="G131" s="159" t="s">
        <v>172</v>
      </c>
      <c r="H131" s="145">
        <v>2.4000000000000001E-5</v>
      </c>
      <c r="I131" s="159" t="s">
        <v>172</v>
      </c>
      <c r="J131" s="145">
        <v>2.4000000000000001E-5</v>
      </c>
      <c r="K131" s="161">
        <f>IF('Input-Output'!$E$26&gt;0,Calculations!$D$75*IF(Calculations!$C$171=1,0,IF(Calculations!$C$171=2,Calculations!F131/1000000*0.4536,IF($C$171=3,Calculations!H131/1000000*0.4536,Calculations!J131/1000000*0.4536))),$H$75*IF(Calculations!$C$171=1,0,IF(Calculations!$C$171=2,Calculations!F131/1000000*0.4536,IF($C$171=3,Calculations!H131/1000000*0.4536,Calculations!J131/1000000*0.4536))))</f>
        <v>0</v>
      </c>
      <c r="L131" s="147" t="s">
        <v>169</v>
      </c>
      <c r="M131" s="136"/>
      <c r="R131" s="128"/>
      <c r="S131" s="128"/>
    </row>
    <row r="132" spans="3:19">
      <c r="C132" s="148" t="s">
        <v>148</v>
      </c>
      <c r="D132" s="142" t="s">
        <v>149</v>
      </c>
      <c r="E132" s="159"/>
      <c r="F132" s="145">
        <v>2.3E-3</v>
      </c>
      <c r="G132" s="159"/>
      <c r="H132" s="145">
        <v>2.3E-3</v>
      </c>
      <c r="I132" s="159"/>
      <c r="J132" s="145">
        <v>2.3E-3</v>
      </c>
      <c r="K132" s="161">
        <f>IF('Input-Output'!$E$26&gt;0,Calculations!$D$75*IF(Calculations!$C$171=1,0,IF(Calculations!$C$171=2,Calculations!F132/1000000*0.4536,IF($C$171=3,Calculations!H132/1000000*0.4536,Calculations!J132/1000000*0.4536))),$H$75*IF(Calculations!$C$171=1,0,IF(Calculations!$C$171=2,Calculations!F132/1000000*0.4536,IF($C$171=3,Calculations!H132/1000000*0.4536,Calculations!J132/1000000*0.4536))))</f>
        <v>0</v>
      </c>
      <c r="L132" s="147" t="s">
        <v>170</v>
      </c>
      <c r="M132" s="136"/>
      <c r="R132" s="128"/>
      <c r="S132" s="128"/>
    </row>
    <row r="133" spans="3:19" ht="16.5" thickBot="1">
      <c r="C133" s="162" t="s">
        <v>150</v>
      </c>
      <c r="D133" s="163" t="s">
        <v>151</v>
      </c>
      <c r="E133" s="164"/>
      <c r="F133" s="165">
        <v>2.9000000000000001E-2</v>
      </c>
      <c r="G133" s="164"/>
      <c r="H133" s="165">
        <v>2.9000000000000001E-2</v>
      </c>
      <c r="I133" s="164"/>
      <c r="J133" s="165">
        <v>2.9000000000000001E-2</v>
      </c>
      <c r="K133" s="166">
        <f>IF('Input-Output'!$E$26&gt;0,Calculations!$D$75*IF(Calculations!$C$171=1,0,IF(Calculations!$C$171=2,Calculations!F133/1000000*0.4536,IF($C$171=3,Calculations!H133/1000000*0.4536,Calculations!J133/1000000*0.4536))),$H$75*IF(Calculations!$C$171=1,0,IF(Calculations!$C$171=2,Calculations!F133/1000000*0.4536,IF($C$171=3,Calculations!H133/1000000*0.4536,Calculations!J133/1000000*0.4536))))</f>
        <v>0</v>
      </c>
      <c r="L133" s="167" t="s">
        <v>169</v>
      </c>
      <c r="M133" s="168"/>
      <c r="R133" s="128"/>
      <c r="S133" s="128"/>
    </row>
    <row r="134" spans="3:19">
      <c r="C134" s="169" t="s">
        <v>67</v>
      </c>
      <c r="D134" s="169"/>
      <c r="E134" s="126"/>
      <c r="F134" s="170"/>
      <c r="G134" s="126"/>
      <c r="H134" s="170"/>
      <c r="I134" s="126"/>
      <c r="J134" s="170"/>
      <c r="K134" s="170"/>
      <c r="L134" s="126"/>
      <c r="M134" s="158"/>
      <c r="N134" s="171"/>
      <c r="O134" s="125"/>
      <c r="P134" s="128"/>
      <c r="Q134" s="128"/>
      <c r="R134" s="128"/>
      <c r="S134" s="128"/>
    </row>
    <row r="135" spans="3:19">
      <c r="C135" s="476" t="s">
        <v>174</v>
      </c>
      <c r="D135" s="476"/>
      <c r="E135" s="476"/>
      <c r="F135" s="476"/>
      <c r="G135" s="173"/>
      <c r="H135" s="174"/>
      <c r="I135" s="173"/>
      <c r="J135" s="174"/>
      <c r="K135" s="174"/>
      <c r="L135" s="173"/>
      <c r="M135" s="128"/>
      <c r="N135" s="119"/>
      <c r="O135" s="128"/>
      <c r="P135" s="128"/>
      <c r="Q135" s="128"/>
      <c r="R135" s="128"/>
      <c r="S135" s="128"/>
    </row>
    <row r="136" spans="3:19">
      <c r="C136" s="172" t="s">
        <v>175</v>
      </c>
      <c r="D136" s="172"/>
      <c r="E136" s="172"/>
      <c r="F136" s="172"/>
      <c r="G136" s="172"/>
      <c r="H136" s="175"/>
      <c r="I136" s="172"/>
      <c r="J136" s="175"/>
      <c r="K136" s="175"/>
      <c r="L136" s="172"/>
      <c r="M136" s="172"/>
      <c r="N136" s="118"/>
      <c r="O136" s="118"/>
      <c r="P136" s="118"/>
      <c r="Q136" s="118"/>
      <c r="R136" s="118"/>
      <c r="S136" s="118"/>
    </row>
    <row r="137" spans="3:19">
      <c r="C137" s="176"/>
      <c r="D137" s="172"/>
      <c r="E137" s="172"/>
      <c r="F137" s="172"/>
      <c r="G137" s="172"/>
      <c r="H137" s="175"/>
      <c r="I137" s="172"/>
      <c r="J137" s="175"/>
      <c r="K137" s="175"/>
      <c r="L137" s="172"/>
      <c r="M137" s="172"/>
      <c r="N137" s="118"/>
      <c r="O137" s="118"/>
      <c r="P137" s="118"/>
      <c r="Q137" s="118"/>
      <c r="R137" s="118"/>
      <c r="S137" s="118"/>
    </row>
    <row r="138" spans="3:19">
      <c r="C138" s="177" t="s">
        <v>176</v>
      </c>
      <c r="D138" s="176"/>
      <c r="E138" s="176"/>
      <c r="F138" s="176"/>
      <c r="G138" s="176"/>
      <c r="H138" s="178"/>
      <c r="I138" s="176"/>
      <c r="J138" s="178"/>
      <c r="K138" s="178"/>
      <c r="L138" s="176"/>
      <c r="M138" s="176"/>
      <c r="N138" s="119"/>
      <c r="O138" s="128"/>
      <c r="P138" s="128"/>
      <c r="Q138" s="128"/>
      <c r="R138" s="128"/>
      <c r="S138" s="128"/>
    </row>
    <row r="139" spans="3:19" ht="16.5">
      <c r="C139" s="128"/>
      <c r="D139" s="128"/>
      <c r="E139" s="179" t="s">
        <v>177</v>
      </c>
      <c r="F139" s="58" t="s">
        <v>178</v>
      </c>
      <c r="G139" s="176"/>
      <c r="H139" s="178"/>
      <c r="I139" s="176"/>
      <c r="J139" s="178"/>
      <c r="K139" s="178"/>
      <c r="L139" s="176"/>
      <c r="M139" s="176"/>
      <c r="N139" s="119"/>
      <c r="O139" s="128"/>
      <c r="P139" s="128"/>
      <c r="Q139" s="128"/>
      <c r="R139" s="128"/>
      <c r="S139" s="128"/>
    </row>
    <row r="140" spans="3:19" ht="16.5">
      <c r="C140" s="128"/>
      <c r="D140" s="128"/>
      <c r="E140" s="179" t="s">
        <v>179</v>
      </c>
      <c r="F140" s="180">
        <f>IF(D75&gt;0,D75,H75)</f>
        <v>0</v>
      </c>
      <c r="G140" s="58" t="s">
        <v>180</v>
      </c>
      <c r="H140" s="178"/>
      <c r="I140" s="176"/>
      <c r="J140" s="178"/>
      <c r="K140" s="178"/>
      <c r="L140" s="176"/>
      <c r="M140" s="176"/>
      <c r="N140" s="119"/>
      <c r="O140" s="128"/>
      <c r="P140" s="128"/>
      <c r="Q140" s="128"/>
      <c r="R140" s="128"/>
      <c r="S140" s="128"/>
    </row>
    <row r="141" spans="3:19">
      <c r="C141" s="128"/>
      <c r="D141" s="128"/>
      <c r="E141" s="179" t="s">
        <v>181</v>
      </c>
      <c r="F141" s="181">
        <f>F140*100/1000000*0.4536</f>
        <v>0</v>
      </c>
      <c r="G141" s="176"/>
      <c r="H141" s="178"/>
      <c r="I141" s="176"/>
      <c r="J141" s="178"/>
      <c r="K141" s="178"/>
      <c r="L141" s="176"/>
      <c r="M141" s="176"/>
      <c r="N141" s="119"/>
      <c r="O141" s="128"/>
      <c r="P141" s="128"/>
      <c r="Q141" s="128"/>
      <c r="R141" s="128"/>
      <c r="S141" s="128"/>
    </row>
    <row r="142" spans="3:19">
      <c r="C142" s="128"/>
      <c r="D142" s="128"/>
      <c r="E142" s="179"/>
      <c r="F142" s="181"/>
      <c r="G142" s="176"/>
      <c r="H142" s="178"/>
      <c r="I142" s="176"/>
      <c r="J142" s="178"/>
      <c r="K142" s="178"/>
      <c r="L142" s="176"/>
      <c r="M142" s="176"/>
      <c r="N142" s="119"/>
      <c r="O142" s="128"/>
      <c r="P142" s="128"/>
      <c r="Q142" s="128"/>
      <c r="R142" s="128"/>
      <c r="S142" s="128"/>
    </row>
    <row r="143" spans="3:19">
      <c r="C143" s="467" t="s">
        <v>304</v>
      </c>
      <c r="D143" s="467"/>
      <c r="E143" s="467"/>
      <c r="F143" s="283"/>
      <c r="G143" s="467" t="s">
        <v>305</v>
      </c>
      <c r="H143" s="467"/>
      <c r="I143" s="467"/>
      <c r="J143" s="178"/>
      <c r="K143" s="178"/>
      <c r="L143" s="176"/>
      <c r="M143" s="176"/>
      <c r="N143" s="119"/>
      <c r="O143" s="128"/>
      <c r="P143" s="128"/>
      <c r="Q143" s="128"/>
      <c r="R143" s="128"/>
      <c r="S143" s="128"/>
    </row>
    <row r="144" spans="3:19">
      <c r="C144" s="182" t="s">
        <v>182</v>
      </c>
      <c r="D144" s="173">
        <f>'Input-Output'!$E$36</f>
        <v>0</v>
      </c>
      <c r="E144" s="183" t="str">
        <f>IF(J177=1,"",IF(J177=2,J168,IF(J177=3,J169,IF(J177=4,J170,IF(J177=5,J171,IF(J177=6,J172,IF(J177=7,J173,IF(J177=8,J174,J175))))))))</f>
        <v/>
      </c>
      <c r="F144" s="181"/>
      <c r="G144" s="182" t="s">
        <v>182</v>
      </c>
      <c r="H144" s="173">
        <f>+'Input-Output'!E37</f>
        <v>0</v>
      </c>
      <c r="I144" s="183" t="str">
        <f>IF(J177=1,"",IF(J177=2,J168,IF(J177=3,J169,IF(J177=4,J170,IF(J177=5,J171,IF(J177=6,J172,IF(J177=7,J173,IF(J177=8,J174,J175))))))))</f>
        <v/>
      </c>
      <c r="J144" s="178"/>
      <c r="K144" s="178"/>
      <c r="L144" s="176"/>
      <c r="M144" s="176"/>
      <c r="N144" s="119"/>
      <c r="O144" s="128"/>
      <c r="P144" s="128"/>
      <c r="Q144" s="128"/>
      <c r="R144" s="128"/>
      <c r="S144" s="128"/>
    </row>
    <row r="145" spans="3:19">
      <c r="C145" s="182" t="s">
        <v>183</v>
      </c>
      <c r="D145" s="184">
        <v>28.2</v>
      </c>
      <c r="E145" s="183" t="s">
        <v>184</v>
      </c>
      <c r="F145" s="181"/>
      <c r="G145" s="182" t="s">
        <v>183</v>
      </c>
      <c r="H145" s="184">
        <f>+D145*(2-0.8553)</f>
        <v>32.280540000000002</v>
      </c>
      <c r="I145" s="183" t="s">
        <v>184</v>
      </c>
      <c r="J145" s="178"/>
      <c r="K145" s="178"/>
      <c r="L145" s="176"/>
      <c r="M145" s="176"/>
      <c r="N145" s="119"/>
      <c r="O145" s="128"/>
      <c r="P145" s="128"/>
      <c r="Q145" s="128"/>
      <c r="R145" s="128"/>
      <c r="S145" s="128"/>
    </row>
    <row r="146" spans="3:19">
      <c r="C146" s="182" t="s">
        <v>185</v>
      </c>
      <c r="D146" s="128">
        <f>AVERAGE(1.08,1.055,1.07,1.07,1.21)</f>
        <v>1.097</v>
      </c>
      <c r="E146" s="183" t="s">
        <v>186</v>
      </c>
      <c r="F146" s="181"/>
      <c r="G146" s="182" t="s">
        <v>185</v>
      </c>
      <c r="H146" s="128">
        <f>+D146*(1-0.33)</f>
        <v>0.73498999999999992</v>
      </c>
      <c r="I146" s="183" t="s">
        <v>186</v>
      </c>
      <c r="J146" s="178"/>
      <c r="K146" s="178"/>
      <c r="L146" s="176"/>
      <c r="M146" s="176"/>
      <c r="N146" s="119"/>
      <c r="O146" s="128"/>
      <c r="P146" s="128"/>
      <c r="Q146" s="128"/>
      <c r="R146" s="128"/>
      <c r="S146" s="128"/>
    </row>
    <row r="147" spans="3:19">
      <c r="C147" s="182" t="s">
        <v>187</v>
      </c>
      <c r="D147" s="173">
        <f>IF(J177&lt;6,D144*IF(J177=1,0,IF(J177=2,1,IF(J177=3,3.785412,IF(J177=4,1000,28.316847))))*D145/100*D146,D144*D145/100*IF(J177=6,0.4536,IF(J177=7,1,IF(J177=8,0.001,0.4536/16))))</f>
        <v>0</v>
      </c>
      <c r="E147" s="183" t="s">
        <v>188</v>
      </c>
      <c r="F147" s="181"/>
      <c r="G147" s="182" t="s">
        <v>187</v>
      </c>
      <c r="H147" s="173">
        <f>IF(K177&lt;6,H144*IF(K177=1,0,IF(K177=2,1,IF(K177=3,3.785412,IF(K177=4,1000,28.316847))))*H145/100*H146,H144*H145/100*IF(K177=6,0.4536,IF(K177=7,1,IF(K177=8,0.001,0.4536/16))))</f>
        <v>0</v>
      </c>
      <c r="I147" s="183" t="s">
        <v>188</v>
      </c>
      <c r="J147" s="178"/>
      <c r="K147" s="178"/>
      <c r="L147" s="176"/>
      <c r="M147" s="176"/>
      <c r="N147" s="119"/>
      <c r="O147" s="128"/>
      <c r="P147" s="128"/>
      <c r="Q147" s="128"/>
      <c r="R147" s="128"/>
      <c r="S147" s="128"/>
    </row>
    <row r="148" spans="3:19">
      <c r="C148" s="182" t="s">
        <v>189</v>
      </c>
      <c r="D148" s="185">
        <f>D147*IF(M170=2,5.6059/100,0.6272/100)</f>
        <v>0</v>
      </c>
      <c r="E148" s="183" t="s">
        <v>188</v>
      </c>
      <c r="F148" s="181"/>
      <c r="G148" s="182" t="s">
        <v>189</v>
      </c>
      <c r="H148" s="185">
        <f>H147*IF(M170=2,5.6059/100,0.6272/100)</f>
        <v>0</v>
      </c>
      <c r="I148" s="183" t="s">
        <v>188</v>
      </c>
      <c r="J148" s="178"/>
      <c r="K148" s="178"/>
      <c r="L148" s="176"/>
      <c r="M148" s="176"/>
      <c r="N148" s="119"/>
      <c r="O148" s="128"/>
      <c r="P148" s="128"/>
      <c r="Q148" s="128"/>
      <c r="R148" s="128"/>
      <c r="S148" s="128"/>
    </row>
    <row r="149" spans="3:19">
      <c r="C149" s="128"/>
      <c r="D149" s="128"/>
      <c r="E149" s="183"/>
      <c r="F149" s="181"/>
      <c r="G149" s="176"/>
      <c r="H149" s="178"/>
      <c r="I149" s="176"/>
      <c r="J149" s="178"/>
      <c r="K149" s="178"/>
      <c r="L149" s="176"/>
      <c r="M149" s="176"/>
      <c r="N149" s="119"/>
      <c r="O149" s="128"/>
      <c r="P149" s="128"/>
      <c r="Q149" s="128"/>
      <c r="R149" s="128"/>
      <c r="S149" s="128"/>
    </row>
    <row r="150" spans="3:19">
      <c r="C150" s="182" t="s">
        <v>190</v>
      </c>
      <c r="D150" s="173">
        <f>'Input-Output'!E38</f>
        <v>0</v>
      </c>
      <c r="E150" s="183" t="str">
        <f>IF(L177=1,"",IF(L177=2,L168,IF(L177=3,L169,IF(L177=4,L170,IF(L177=5,L171,IF(L177=6,L172,IF(L177=7,L173,IF(L177=8,L174,L175))))))))</f>
        <v/>
      </c>
      <c r="F150" s="181"/>
      <c r="G150" s="176"/>
      <c r="H150" s="178"/>
      <c r="I150" s="176"/>
      <c r="J150" s="178"/>
      <c r="K150" s="178"/>
      <c r="L150" s="176"/>
      <c r="M150" s="176"/>
      <c r="N150" s="119"/>
      <c r="O150" s="128"/>
      <c r="P150" s="128"/>
      <c r="Q150" s="128"/>
      <c r="R150" s="128"/>
      <c r="S150" s="128"/>
    </row>
    <row r="151" spans="3:19">
      <c r="C151" s="182" t="s">
        <v>183</v>
      </c>
      <c r="D151" s="184">
        <v>33</v>
      </c>
      <c r="E151" s="183" t="s">
        <v>184</v>
      </c>
      <c r="F151" s="181"/>
      <c r="G151" s="176"/>
      <c r="H151" s="178"/>
      <c r="I151" s="176"/>
      <c r="J151" s="178"/>
      <c r="K151" s="178"/>
      <c r="L151" s="176"/>
      <c r="M151" s="176"/>
      <c r="N151" s="119"/>
      <c r="O151" s="128"/>
      <c r="P151" s="128"/>
      <c r="Q151" s="128"/>
      <c r="R151" s="128"/>
      <c r="S151" s="128"/>
    </row>
    <row r="152" spans="3:19">
      <c r="C152" s="182" t="s">
        <v>185</v>
      </c>
      <c r="D152" s="185">
        <f>AVERAGE(0.99,1,1,1)</f>
        <v>0.99750000000000005</v>
      </c>
      <c r="E152" s="183" t="s">
        <v>186</v>
      </c>
      <c r="F152" s="181"/>
      <c r="G152" s="176"/>
      <c r="H152" s="178"/>
      <c r="I152" s="176"/>
      <c r="J152" s="178"/>
      <c r="K152" s="178"/>
      <c r="L152" s="176"/>
      <c r="M152" s="176"/>
      <c r="N152" s="119"/>
      <c r="O152" s="128"/>
      <c r="P152" s="128"/>
      <c r="Q152" s="128"/>
      <c r="R152" s="128"/>
      <c r="S152" s="128"/>
    </row>
    <row r="153" spans="3:19">
      <c r="C153" s="182" t="s">
        <v>187</v>
      </c>
      <c r="D153" s="173">
        <f>IF(L177&lt;6,D150*IF(L177=1,0,IF(L177=2,1,IF(L177=3,3.785412,IF(L177=4,1000,28.316847))))*D151/100*D152,D150*D151/100*IF(L177=6,0.4536,IF(L177=7,1,IF(L177=8,0.001,0.4536/16))))</f>
        <v>0</v>
      </c>
      <c r="E153" s="183" t="s">
        <v>188</v>
      </c>
      <c r="F153" s="181"/>
      <c r="G153" s="176"/>
      <c r="H153" s="178"/>
      <c r="I153" s="176"/>
      <c r="J153" s="178"/>
      <c r="K153" s="178"/>
      <c r="L153" s="176"/>
      <c r="M153" s="176"/>
      <c r="N153" s="119"/>
      <c r="O153" s="128"/>
      <c r="P153" s="128"/>
      <c r="Q153" s="128"/>
      <c r="R153" s="128"/>
      <c r="S153" s="128"/>
    </row>
    <row r="154" spans="3:19">
      <c r="C154" s="182" t="s">
        <v>189</v>
      </c>
      <c r="D154" s="184">
        <f>D153*IF(M170=2,3.65/100,0.17/100)</f>
        <v>0</v>
      </c>
      <c r="E154" s="183" t="s">
        <v>188</v>
      </c>
      <c r="F154" s="181"/>
      <c r="G154" s="176"/>
      <c r="H154" s="178"/>
      <c r="I154" s="176"/>
      <c r="J154" s="178"/>
      <c r="K154" s="178"/>
      <c r="L154" s="176"/>
      <c r="M154" s="176"/>
      <c r="N154" s="119"/>
      <c r="O154" s="128"/>
      <c r="P154" s="128"/>
      <c r="Q154" s="128"/>
      <c r="R154" s="128"/>
      <c r="S154" s="128"/>
    </row>
    <row r="155" spans="3:19">
      <c r="C155" s="128"/>
      <c r="D155" s="128"/>
      <c r="E155" s="179"/>
      <c r="F155" s="181"/>
      <c r="G155" s="176"/>
      <c r="H155" s="178"/>
      <c r="I155" s="176"/>
      <c r="J155" s="178"/>
      <c r="K155" s="178"/>
      <c r="L155" s="176"/>
      <c r="M155" s="176"/>
      <c r="N155" s="119"/>
      <c r="O155" s="128"/>
      <c r="P155" s="128"/>
      <c r="Q155" s="128"/>
      <c r="R155" s="128"/>
      <c r="S155" s="128"/>
    </row>
    <row r="156" spans="3:19">
      <c r="C156" s="177" t="s">
        <v>176</v>
      </c>
      <c r="D156" s="176"/>
      <c r="E156" s="176"/>
      <c r="F156" s="176"/>
      <c r="G156" s="176"/>
      <c r="H156" s="178"/>
      <c r="I156" s="176"/>
      <c r="J156" s="178"/>
      <c r="K156" s="178"/>
      <c r="L156" s="176"/>
      <c r="M156" s="176"/>
      <c r="N156" s="119"/>
      <c r="O156" s="128"/>
      <c r="P156" s="128"/>
      <c r="Q156" s="128"/>
      <c r="R156" s="128"/>
      <c r="S156" s="128"/>
    </row>
    <row r="157" spans="3:19">
      <c r="C157" s="186" t="s">
        <v>191</v>
      </c>
      <c r="D157" s="176" t="str">
        <f>IF(J177&lt;6,"Volume used (L) X Average VOC content (%) X Average density (kg/L)","Mass used (kg) X Average VOC content (%)")</f>
        <v>Volume used (L) X Average VOC content (%) X Average density (kg/L)</v>
      </c>
      <c r="E157" s="176"/>
      <c r="F157" s="176"/>
      <c r="G157" s="176"/>
      <c r="H157" s="178"/>
      <c r="I157" s="176"/>
      <c r="J157" s="178"/>
      <c r="K157" s="178"/>
      <c r="L157" s="176"/>
      <c r="M157" s="176"/>
      <c r="N157" s="119"/>
      <c r="O157" s="128"/>
      <c r="P157" s="128"/>
      <c r="Q157" s="128"/>
      <c r="R157" s="128"/>
      <c r="S157" s="128"/>
    </row>
    <row r="158" spans="3:19">
      <c r="C158" s="186" t="s">
        <v>179</v>
      </c>
      <c r="D158" s="187">
        <f>D144*IF(J177=1,0,IF(J177=2,1,IF(J177=3,3.785412,IF(J177=4,1000,IF(J177=5,28.316847,IF(J177=6,0.4536,IF(J177=7,1,IF(G177=8,0.001,0.4536/16))))))))</f>
        <v>0</v>
      </c>
      <c r="E158" s="461" t="str">
        <f>IF(J177&lt;6," L X 28.2 % X 1.097 kg/L", " kg X 28.2%")</f>
        <v xml:space="preserve"> L X 28.2 % X 1.097 kg/L</v>
      </c>
      <c r="F158" s="461"/>
      <c r="G158" s="176"/>
      <c r="H158" s="178"/>
      <c r="I158" s="176"/>
      <c r="J158" s="178"/>
      <c r="K158" s="178"/>
      <c r="L158" s="176"/>
      <c r="M158" s="176"/>
      <c r="N158" s="119"/>
      <c r="O158" s="128"/>
      <c r="P158" s="128"/>
      <c r="Q158" s="128"/>
      <c r="R158" s="128"/>
      <c r="S158" s="128"/>
    </row>
    <row r="159" spans="3:19">
      <c r="C159" s="186" t="s">
        <v>191</v>
      </c>
      <c r="D159" s="462">
        <f>IF(J177&lt;6,D158*D145/100*D146,D158*D145/100)</f>
        <v>0</v>
      </c>
      <c r="E159" s="462"/>
      <c r="F159" s="176"/>
      <c r="G159" s="176"/>
      <c r="H159" s="178"/>
      <c r="I159" s="176"/>
      <c r="J159" s="178"/>
      <c r="K159" s="178"/>
      <c r="L159" s="176"/>
      <c r="M159" s="176"/>
      <c r="N159" s="119"/>
      <c r="O159" s="128"/>
      <c r="P159" s="128"/>
      <c r="Q159" s="128"/>
      <c r="R159" s="128"/>
      <c r="S159" s="128"/>
    </row>
    <row r="160" spans="3:19">
      <c r="C160" s="186"/>
      <c r="D160" s="188"/>
      <c r="E160" s="188"/>
      <c r="F160" s="176"/>
      <c r="G160" s="176"/>
      <c r="H160" s="178"/>
      <c r="I160" s="176"/>
      <c r="J160" s="178"/>
      <c r="K160" s="178"/>
      <c r="L160" s="176"/>
      <c r="M160" s="176"/>
      <c r="N160" s="119"/>
      <c r="O160" s="128"/>
      <c r="P160" s="128"/>
      <c r="Q160" s="128"/>
      <c r="R160" s="128"/>
      <c r="S160" s="128"/>
    </row>
    <row r="161" spans="3:19">
      <c r="C161" s="186" t="s">
        <v>192</v>
      </c>
      <c r="D161" s="188" t="s">
        <v>193</v>
      </c>
      <c r="E161" s="188"/>
      <c r="F161" s="176"/>
      <c r="G161" s="176"/>
      <c r="H161" s="178"/>
      <c r="I161" s="176"/>
      <c r="J161" s="178"/>
      <c r="K161" s="178"/>
      <c r="L161" s="176"/>
      <c r="M161" s="176"/>
      <c r="N161" s="119"/>
      <c r="O161" s="128"/>
      <c r="P161" s="128"/>
      <c r="Q161" s="128"/>
      <c r="R161" s="128"/>
      <c r="S161" s="128"/>
    </row>
    <row r="162" spans="3:19">
      <c r="C162" s="186" t="s">
        <v>179</v>
      </c>
      <c r="D162" s="189">
        <f>D159</f>
        <v>0</v>
      </c>
      <c r="E162" s="188" t="s">
        <v>194</v>
      </c>
      <c r="F162" s="190">
        <f>IF(M170=2,0.056059,0.006272)</f>
        <v>6.2719999999999998E-3</v>
      </c>
      <c r="G162" s="176"/>
      <c r="H162" s="178"/>
      <c r="I162" s="176"/>
      <c r="J162" s="178"/>
      <c r="K162" s="178"/>
      <c r="L162" s="176"/>
      <c r="M162" s="176"/>
      <c r="N162" s="119"/>
      <c r="O162" s="128"/>
      <c r="P162" s="128"/>
      <c r="Q162" s="128"/>
      <c r="R162" s="128"/>
      <c r="S162" s="128"/>
    </row>
    <row r="163" spans="3:19">
      <c r="C163" s="186" t="s">
        <v>192</v>
      </c>
      <c r="D163" s="189">
        <f>D147*F162</f>
        <v>0</v>
      </c>
      <c r="E163" s="188"/>
      <c r="F163" s="176"/>
      <c r="G163" s="176"/>
      <c r="H163" s="178"/>
      <c r="I163" s="176"/>
      <c r="J163" s="178"/>
      <c r="K163" s="178"/>
      <c r="L163" s="176"/>
      <c r="M163" s="176"/>
      <c r="N163" s="119"/>
      <c r="O163" s="128"/>
      <c r="P163" s="128"/>
      <c r="Q163" s="128"/>
      <c r="R163" s="128"/>
      <c r="S163" s="128"/>
    </row>
    <row r="164" spans="3:19" ht="16.5" thickBot="1">
      <c r="C164" s="176"/>
      <c r="D164" s="176"/>
      <c r="E164" s="176"/>
      <c r="F164" s="176"/>
      <c r="G164" s="176"/>
      <c r="H164" s="178"/>
      <c r="I164" s="176"/>
      <c r="J164" s="178"/>
      <c r="K164" s="178"/>
      <c r="L164" s="176"/>
      <c r="M164" s="176"/>
      <c r="N164" s="119"/>
      <c r="O164" s="128"/>
      <c r="P164" s="128"/>
      <c r="Q164" s="128"/>
      <c r="R164" s="128"/>
      <c r="S164" s="128"/>
    </row>
    <row r="165" spans="3:19" ht="16.5" thickBot="1">
      <c r="C165" s="463" t="s">
        <v>195</v>
      </c>
      <c r="D165" s="464"/>
      <c r="E165" s="464"/>
      <c r="F165" s="464"/>
      <c r="G165" s="464"/>
      <c r="H165" s="464"/>
      <c r="I165" s="464"/>
      <c r="J165" s="464"/>
      <c r="K165" s="464"/>
      <c r="L165" s="464"/>
      <c r="M165" s="465"/>
      <c r="N165" s="119"/>
      <c r="O165" s="128"/>
      <c r="P165" s="128"/>
      <c r="Q165" s="128"/>
      <c r="R165" s="128"/>
      <c r="S165" s="128"/>
    </row>
    <row r="166" spans="3:19">
      <c r="C166" s="231" t="s">
        <v>196</v>
      </c>
      <c r="D166" s="232"/>
      <c r="E166" s="232"/>
      <c r="F166" s="233" t="s">
        <v>197</v>
      </c>
      <c r="G166" s="232"/>
      <c r="H166" s="233" t="s">
        <v>197</v>
      </c>
      <c r="I166" s="232"/>
      <c r="J166" s="233" t="s">
        <v>198</v>
      </c>
      <c r="K166" s="233" t="s">
        <v>306</v>
      </c>
      <c r="L166" s="233" t="s">
        <v>199</v>
      </c>
      <c r="M166" s="234" t="s">
        <v>200</v>
      </c>
      <c r="N166" s="119"/>
      <c r="O166" s="128"/>
      <c r="P166" s="128"/>
      <c r="Q166" s="128"/>
      <c r="R166" s="128"/>
      <c r="S166" s="128"/>
    </row>
    <row r="167" spans="3:19">
      <c r="C167" s="193" t="s">
        <v>246</v>
      </c>
      <c r="D167" s="191"/>
      <c r="E167" s="191"/>
      <c r="F167" s="235" t="s">
        <v>202</v>
      </c>
      <c r="G167" s="191"/>
      <c r="H167" s="235" t="s">
        <v>202</v>
      </c>
      <c r="I167" s="236"/>
      <c r="J167" s="191" t="s">
        <v>202</v>
      </c>
      <c r="K167" s="191" t="s">
        <v>202</v>
      </c>
      <c r="L167" s="191" t="s">
        <v>202</v>
      </c>
      <c r="M167" s="192" t="s">
        <v>201</v>
      </c>
      <c r="N167" s="119"/>
      <c r="O167" s="128"/>
      <c r="P167" s="128"/>
      <c r="Q167" s="128"/>
      <c r="R167" s="128"/>
      <c r="S167" s="128"/>
    </row>
    <row r="168" spans="3:19">
      <c r="C168" s="193" t="s">
        <v>203</v>
      </c>
      <c r="D168" s="191"/>
      <c r="E168" s="191"/>
      <c r="F168" s="191" t="s">
        <v>204</v>
      </c>
      <c r="G168" s="191"/>
      <c r="H168" s="191" t="s">
        <v>154</v>
      </c>
      <c r="I168" s="236"/>
      <c r="J168" s="191" t="s">
        <v>205</v>
      </c>
      <c r="K168" s="191" t="s">
        <v>205</v>
      </c>
      <c r="L168" s="191" t="s">
        <v>205</v>
      </c>
      <c r="M168" s="192" t="s">
        <v>206</v>
      </c>
      <c r="N168" s="119"/>
      <c r="O168" s="128"/>
      <c r="P168" s="128"/>
      <c r="Q168" s="128"/>
      <c r="R168" s="128"/>
      <c r="S168" s="128"/>
    </row>
    <row r="169" spans="3:19">
      <c r="C169" s="193" t="s">
        <v>207</v>
      </c>
      <c r="D169" s="191"/>
      <c r="E169" s="191"/>
      <c r="F169" s="191" t="s">
        <v>208</v>
      </c>
      <c r="G169" s="191"/>
      <c r="H169" s="191" t="s">
        <v>342</v>
      </c>
      <c r="I169" s="236"/>
      <c r="J169" s="191" t="s">
        <v>209</v>
      </c>
      <c r="K169" s="191" t="s">
        <v>209</v>
      </c>
      <c r="L169" s="191" t="s">
        <v>209</v>
      </c>
      <c r="M169" s="192" t="s">
        <v>210</v>
      </c>
      <c r="N169" s="119"/>
      <c r="O169" s="128"/>
      <c r="P169" s="128"/>
      <c r="Q169" s="128"/>
      <c r="R169" s="128"/>
      <c r="S169" s="128"/>
    </row>
    <row r="170" spans="3:19">
      <c r="C170" s="459" t="s">
        <v>211</v>
      </c>
      <c r="D170" s="460"/>
      <c r="E170" s="191"/>
      <c r="F170" s="191">
        <v>2</v>
      </c>
      <c r="G170" s="191"/>
      <c r="H170" s="191">
        <v>2</v>
      </c>
      <c r="I170" s="236"/>
      <c r="J170" s="191" t="s">
        <v>204</v>
      </c>
      <c r="K170" s="191" t="s">
        <v>204</v>
      </c>
      <c r="L170" s="191" t="s">
        <v>204</v>
      </c>
      <c r="M170" s="192">
        <v>1</v>
      </c>
      <c r="N170" s="119"/>
      <c r="O170" s="128"/>
      <c r="P170" s="128"/>
      <c r="Q170" s="128"/>
      <c r="R170" s="128"/>
      <c r="S170" s="128"/>
    </row>
    <row r="171" spans="3:19">
      <c r="C171" s="193">
        <v>2</v>
      </c>
      <c r="D171" s="191"/>
      <c r="E171" s="191"/>
      <c r="F171" s="191"/>
      <c r="G171" s="191"/>
      <c r="H171" s="191"/>
      <c r="I171" s="236"/>
      <c r="J171" s="191" t="s">
        <v>208</v>
      </c>
      <c r="K171" s="191" t="s">
        <v>208</v>
      </c>
      <c r="L171" s="191" t="s">
        <v>208</v>
      </c>
      <c r="M171" s="192"/>
      <c r="N171" s="119"/>
      <c r="O171" s="128"/>
      <c r="P171" s="128"/>
      <c r="Q171" s="128"/>
      <c r="R171" s="128"/>
      <c r="S171" s="128"/>
    </row>
    <row r="172" spans="3:19">
      <c r="C172" s="193"/>
      <c r="D172" s="191"/>
      <c r="E172" s="191"/>
      <c r="F172" s="191"/>
      <c r="G172" s="191"/>
      <c r="H172" s="191"/>
      <c r="I172" s="236"/>
      <c r="J172" s="191" t="s">
        <v>212</v>
      </c>
      <c r="K172" s="191" t="s">
        <v>212</v>
      </c>
      <c r="L172" s="191" t="s">
        <v>212</v>
      </c>
      <c r="M172" s="192"/>
      <c r="N172" s="119"/>
      <c r="O172" s="128"/>
      <c r="P172" s="128"/>
      <c r="Q172" s="128"/>
      <c r="R172" s="128"/>
      <c r="S172" s="128"/>
    </row>
    <row r="173" spans="3:19">
      <c r="C173" s="193"/>
      <c r="D173" s="191"/>
      <c r="E173" s="191"/>
      <c r="F173" s="191"/>
      <c r="G173" s="191"/>
      <c r="H173" s="191"/>
      <c r="I173" s="236"/>
      <c r="J173" s="191" t="s">
        <v>213</v>
      </c>
      <c r="K173" s="191" t="s">
        <v>213</v>
      </c>
      <c r="L173" s="191" t="s">
        <v>213</v>
      </c>
      <c r="M173" s="192"/>
      <c r="N173" s="119"/>
      <c r="O173" s="128"/>
      <c r="P173" s="128"/>
      <c r="Q173" s="128"/>
      <c r="R173" s="128"/>
      <c r="S173" s="128"/>
    </row>
    <row r="174" spans="3:19">
      <c r="C174" s="193"/>
      <c r="D174" s="191"/>
      <c r="E174" s="191"/>
      <c r="F174" s="191"/>
      <c r="G174" s="191"/>
      <c r="H174" s="191"/>
      <c r="I174" s="236"/>
      <c r="J174" s="191" t="s">
        <v>214</v>
      </c>
      <c r="K174" s="191" t="s">
        <v>214</v>
      </c>
      <c r="L174" s="191" t="s">
        <v>214</v>
      </c>
      <c r="M174" s="192"/>
      <c r="N174" s="119"/>
      <c r="O174" s="128"/>
      <c r="P174" s="128"/>
      <c r="Q174" s="128"/>
      <c r="R174" s="128"/>
      <c r="S174" s="128"/>
    </row>
    <row r="175" spans="3:19">
      <c r="C175" s="193"/>
      <c r="D175" s="191"/>
      <c r="E175" s="191"/>
      <c r="F175" s="191"/>
      <c r="G175" s="191"/>
      <c r="H175" s="191"/>
      <c r="I175" s="236"/>
      <c r="J175" s="191" t="s">
        <v>215</v>
      </c>
      <c r="K175" s="191" t="s">
        <v>215</v>
      </c>
      <c r="L175" s="191" t="s">
        <v>215</v>
      </c>
      <c r="M175" s="192"/>
      <c r="N175" s="119"/>
      <c r="O175" s="128"/>
      <c r="P175" s="128"/>
      <c r="Q175" s="128"/>
      <c r="R175" s="128"/>
      <c r="S175" s="128"/>
    </row>
    <row r="176" spans="3:19">
      <c r="C176" s="193"/>
      <c r="D176" s="191"/>
      <c r="E176" s="191"/>
      <c r="F176" s="191"/>
      <c r="G176" s="191"/>
      <c r="H176" s="191"/>
      <c r="I176" s="236"/>
      <c r="J176" s="191"/>
      <c r="K176" s="191"/>
      <c r="L176" s="191"/>
      <c r="M176" s="192"/>
      <c r="N176" s="119"/>
      <c r="O176" s="128"/>
      <c r="P176" s="128"/>
      <c r="Q176" s="128"/>
      <c r="R176" s="128"/>
      <c r="S176" s="128"/>
    </row>
    <row r="177" spans="3:19" ht="16.5" thickBot="1">
      <c r="C177" s="237"/>
      <c r="D177" s="194"/>
      <c r="E177" s="194"/>
      <c r="F177" s="194"/>
      <c r="G177" s="194"/>
      <c r="H177" s="194"/>
      <c r="I177" s="238"/>
      <c r="J177" s="194">
        <v>1</v>
      </c>
      <c r="K177" s="194">
        <v>1</v>
      </c>
      <c r="L177" s="194">
        <v>1</v>
      </c>
      <c r="M177" s="239"/>
      <c r="N177" s="119"/>
      <c r="O177" s="128"/>
      <c r="P177" s="128"/>
      <c r="Q177" s="128"/>
      <c r="R177" s="128"/>
      <c r="S177" s="128"/>
    </row>
    <row r="178" spans="3:19">
      <c r="C178" s="176"/>
      <c r="D178" s="176"/>
      <c r="E178" s="176"/>
      <c r="F178" s="176"/>
      <c r="G178" s="176"/>
      <c r="H178" s="178"/>
      <c r="I178" s="128"/>
      <c r="J178" s="176"/>
      <c r="K178" s="176"/>
      <c r="L178" s="176"/>
      <c r="M178" s="176"/>
      <c r="N178" s="119"/>
      <c r="O178" s="128"/>
      <c r="P178" s="128"/>
      <c r="Q178" s="128"/>
      <c r="R178" s="128"/>
      <c r="S178" s="128"/>
    </row>
    <row r="179" spans="3:19">
      <c r="C179" s="176"/>
      <c r="D179" s="176"/>
      <c r="E179" s="176"/>
      <c r="F179" s="176"/>
      <c r="G179" s="176"/>
      <c r="H179" s="178"/>
      <c r="I179" s="128"/>
      <c r="J179" s="176"/>
      <c r="K179" s="176"/>
      <c r="L179" s="176"/>
      <c r="M179" s="176"/>
      <c r="N179" s="119"/>
      <c r="O179" s="128"/>
      <c r="P179" s="128"/>
      <c r="Q179" s="128"/>
      <c r="R179" s="128"/>
      <c r="S179" s="128"/>
    </row>
  </sheetData>
  <sheetProtection sheet="1" objects="1" scenarios="1"/>
  <mergeCells count="23">
    <mergeCell ref="G79:H79"/>
    <mergeCell ref="C6:G6"/>
    <mergeCell ref="C7:G7"/>
    <mergeCell ref="C67:H69"/>
    <mergeCell ref="C65:H65"/>
    <mergeCell ref="C64:H64"/>
    <mergeCell ref="G40:H45"/>
    <mergeCell ref="L77:L79"/>
    <mergeCell ref="E78:J78"/>
    <mergeCell ref="D9:D10"/>
    <mergeCell ref="C170:D170"/>
    <mergeCell ref="E158:F158"/>
    <mergeCell ref="D159:E159"/>
    <mergeCell ref="C165:M165"/>
    <mergeCell ref="E77:J77"/>
    <mergeCell ref="C143:E143"/>
    <mergeCell ref="G143:I143"/>
    <mergeCell ref="E79:F79"/>
    <mergeCell ref="C9:C10"/>
    <mergeCell ref="I79:J79"/>
    <mergeCell ref="C63:H63"/>
    <mergeCell ref="E9:H9"/>
    <mergeCell ref="C135:F135"/>
  </mergeCells>
  <phoneticPr fontId="0" type="noConversion"/>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3" tint="-0.499984740745262"/>
  </sheetPr>
  <dimension ref="A1:D53"/>
  <sheetViews>
    <sheetView zoomScaleNormal="100" workbookViewId="0"/>
  </sheetViews>
  <sheetFormatPr defaultColWidth="9.140625" defaultRowHeight="15"/>
  <cols>
    <col min="1" max="1" width="10.140625" style="4" customWidth="1"/>
    <col min="2" max="2" width="17.7109375" style="4" customWidth="1"/>
    <col min="3" max="3" width="101.42578125" style="4" customWidth="1"/>
    <col min="4" max="4" width="101.28515625" style="4" customWidth="1"/>
    <col min="5" max="16384" width="9.140625" style="4"/>
  </cols>
  <sheetData>
    <row r="1" spans="1:4" ht="20.25">
      <c r="C1" s="7"/>
    </row>
    <row r="2" spans="1:4" ht="20.25">
      <c r="C2" s="7"/>
    </row>
    <row r="3" spans="1:4" ht="20.25">
      <c r="C3" s="7"/>
    </row>
    <row r="4" spans="1:4" ht="15.75">
      <c r="C4" s="35" t="s">
        <v>0</v>
      </c>
    </row>
    <row r="5" spans="1:4" s="391" customFormat="1" ht="21.75" customHeight="1">
      <c r="C5" s="390" t="str">
        <f>Instructions!C4</f>
        <v>Version 3.5, Last Updated: July 4, 2018 SI</v>
      </c>
    </row>
    <row r="6" spans="1:4" ht="15.75" thickBot="1"/>
    <row r="7" spans="1:4" ht="32.25" thickBot="1">
      <c r="C7" s="219" t="s">
        <v>26</v>
      </c>
      <c r="D7" s="6"/>
    </row>
    <row r="8" spans="1:4" ht="16.5" thickBot="1">
      <c r="C8" s="8"/>
      <c r="D8" s="6"/>
    </row>
    <row r="9" spans="1:4" ht="31.5">
      <c r="C9" s="306" t="s">
        <v>321</v>
      </c>
    </row>
    <row r="10" spans="1:4" s="13" customFormat="1" ht="16.5" thickBot="1">
      <c r="A10" s="46"/>
      <c r="B10" s="46"/>
      <c r="C10" s="392" t="s">
        <v>11</v>
      </c>
    </row>
    <row r="11" spans="1:4" s="13" customFormat="1" ht="15.75">
      <c r="A11" s="46"/>
      <c r="B11" s="46"/>
      <c r="C11" s="306" t="s">
        <v>322</v>
      </c>
    </row>
    <row r="12" spans="1:4" s="13" customFormat="1" ht="16.5" thickBot="1">
      <c r="A12" s="46"/>
      <c r="B12" s="46"/>
      <c r="C12" s="392" t="s">
        <v>297</v>
      </c>
    </row>
    <row r="13" spans="1:4" s="13" customFormat="1" ht="47.25">
      <c r="A13" s="46"/>
      <c r="B13" s="46"/>
      <c r="C13" s="306" t="s">
        <v>323</v>
      </c>
    </row>
    <row r="14" spans="1:4" s="13" customFormat="1" ht="16.5" thickBot="1">
      <c r="A14" s="46"/>
      <c r="B14" s="46"/>
      <c r="C14" s="392" t="s">
        <v>307</v>
      </c>
    </row>
    <row r="15" spans="1:4" ht="31.5">
      <c r="A15" s="47"/>
      <c r="B15" s="47"/>
      <c r="C15" s="307" t="s">
        <v>324</v>
      </c>
    </row>
    <row r="16" spans="1:4" ht="15.75">
      <c r="A16" s="47"/>
      <c r="B16" s="47"/>
      <c r="C16" s="308" t="s">
        <v>245</v>
      </c>
    </row>
    <row r="17" spans="3:3" ht="31.5">
      <c r="C17" s="309" t="s">
        <v>325</v>
      </c>
    </row>
    <row r="18" spans="3:3" ht="15.75">
      <c r="C18" s="308" t="s">
        <v>244</v>
      </c>
    </row>
    <row r="19" spans="3:3" ht="15.75">
      <c r="C19" s="309"/>
    </row>
    <row r="20" spans="3:3" ht="15.75">
      <c r="C20" s="309" t="s">
        <v>243</v>
      </c>
    </row>
    <row r="21" spans="3:3" ht="15.75">
      <c r="C21" s="309" t="s">
        <v>242</v>
      </c>
    </row>
    <row r="22" spans="3:3" ht="15.75">
      <c r="C22" s="308" t="s">
        <v>241</v>
      </c>
    </row>
    <row r="23" spans="3:3" ht="15.75">
      <c r="C23" s="309" t="s">
        <v>240</v>
      </c>
    </row>
    <row r="24" spans="3:3" ht="15.75">
      <c r="C24" s="308" t="s">
        <v>239</v>
      </c>
    </row>
    <row r="25" spans="3:3" ht="15.75">
      <c r="C25" s="309" t="s">
        <v>238</v>
      </c>
    </row>
    <row r="26" spans="3:3" ht="15.75">
      <c r="C26" s="308" t="s">
        <v>237</v>
      </c>
    </row>
    <row r="27" spans="3:3" ht="15.75">
      <c r="C27" s="309" t="s">
        <v>236</v>
      </c>
    </row>
    <row r="28" spans="3:3" ht="15.75">
      <c r="C28" s="308" t="s">
        <v>235</v>
      </c>
    </row>
    <row r="29" spans="3:3" ht="15.75">
      <c r="C29" s="309" t="s">
        <v>234</v>
      </c>
    </row>
    <row r="30" spans="3:3" ht="15.75">
      <c r="C30" s="308" t="s">
        <v>233</v>
      </c>
    </row>
    <row r="31" spans="3:3" ht="15.75">
      <c r="C31" s="309" t="s">
        <v>232</v>
      </c>
    </row>
    <row r="32" spans="3:3" ht="15.75">
      <c r="C32" s="308" t="s">
        <v>231</v>
      </c>
    </row>
    <row r="33" spans="3:3" ht="15.75">
      <c r="C33" s="309" t="s">
        <v>230</v>
      </c>
    </row>
    <row r="34" spans="3:3" ht="15.75">
      <c r="C34" s="308" t="s">
        <v>229</v>
      </c>
    </row>
    <row r="35" spans="3:3" ht="15.75">
      <c r="C35" s="309" t="s">
        <v>228</v>
      </c>
    </row>
    <row r="36" spans="3:3" ht="15.75">
      <c r="C36" s="308" t="s">
        <v>227</v>
      </c>
    </row>
    <row r="37" spans="3:3" ht="15.75" thickBot="1">
      <c r="C37" s="310"/>
    </row>
    <row r="38" spans="3:3">
      <c r="C38" s="47"/>
    </row>
    <row r="39" spans="3:3" ht="22.5" thickBot="1">
      <c r="C39" s="253" t="s">
        <v>285</v>
      </c>
    </row>
    <row r="40" spans="3:3" ht="30.75">
      <c r="C40" s="311" t="s">
        <v>265</v>
      </c>
    </row>
    <row r="41" spans="3:3" ht="45.75">
      <c r="C41" s="312" t="s">
        <v>266</v>
      </c>
    </row>
    <row r="42" spans="3:3" ht="45.75">
      <c r="C42" s="312" t="s">
        <v>267</v>
      </c>
    </row>
    <row r="43" spans="3:3" ht="30.75">
      <c r="C43" s="312" t="s">
        <v>268</v>
      </c>
    </row>
    <row r="44" spans="3:3" ht="16.5" thickBot="1">
      <c r="C44" s="313"/>
    </row>
    <row r="45" spans="3:3" ht="18">
      <c r="C45" s="393" t="s">
        <v>353</v>
      </c>
    </row>
    <row r="51" spans="3:3" s="391" customFormat="1" ht="15.75">
      <c r="C51" s="24" t="s">
        <v>31</v>
      </c>
    </row>
    <row r="52" spans="3:3" ht="16.5" thickBot="1">
      <c r="C52" s="45"/>
    </row>
    <row r="53" spans="3:3" ht="63.75" thickBot="1">
      <c r="C53" s="54" t="s">
        <v>32</v>
      </c>
    </row>
  </sheetData>
  <sheetProtection sheet="1" objects="1" scenarios="1"/>
  <phoneticPr fontId="0" type="noConversion"/>
  <hyperlinks>
    <hyperlink ref="C10" r:id="rId1"/>
    <hyperlink ref="C16" r:id="rId2"/>
    <hyperlink ref="C22" r:id="rId3"/>
    <hyperlink ref="C36" r:id="rId4"/>
    <hyperlink ref="C34" r:id="rId5"/>
    <hyperlink ref="C32" r:id="rId6"/>
    <hyperlink ref="C30" r:id="rId7"/>
    <hyperlink ref="C28" r:id="rId8"/>
    <hyperlink ref="C26" r:id="rId9"/>
    <hyperlink ref="C24" r:id="rId10"/>
    <hyperlink ref="C18" r:id="rId11"/>
    <hyperlink ref="C45" r:id="rId12"/>
    <hyperlink ref="C14" r:id="rId13"/>
  </hyperlinks>
  <pageMargins left="0.7" right="0.7" top="0.75" bottom="0.75" header="0.3" footer="0.3"/>
  <pageSetup orientation="portrait" r:id="rId14"/>
  <drawing r:id="rId1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Instructions</vt:lpstr>
      <vt:lpstr>Input-Output</vt:lpstr>
      <vt:lpstr>All Substances</vt:lpstr>
      <vt:lpstr>Calculations</vt:lpstr>
      <vt:lpstr>References</vt:lpstr>
      <vt:lpstr>MachineType</vt:lpstr>
      <vt:lpstr>Instructions!Print_Area</vt:lpstr>
      <vt:lpstr>rcontrol</vt:lpstr>
      <vt:lpstr>roaster</vt:lpstr>
    </vt:vector>
  </TitlesOfParts>
  <Company>Pinchin Environmental</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Shawn McDonald</dc:creator>
  <cp:lastModifiedBy>simanza</cp:lastModifiedBy>
  <cp:lastPrinted>2009-10-13T18:40:01Z</cp:lastPrinted>
  <dcterms:created xsi:type="dcterms:W3CDTF">2009-06-08T16:32:04Z</dcterms:created>
  <dcterms:modified xsi:type="dcterms:W3CDTF">2018-07-04T15:58:10Z</dcterms:modified>
</cp:coreProperties>
</file>